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75" windowWidth="11340" windowHeight="6735" tabRatio="707" activeTab="0"/>
  </bookViews>
  <sheets>
    <sheet name="formularz_cenowy" sheetId="1" r:id="rId1"/>
    <sheet name="Tabela nr 3" sheetId="2" r:id="rId2"/>
    <sheet name="Tabela nr 2" sheetId="3" r:id="rId3"/>
  </sheets>
  <definedNames>
    <definedName name="_xlnm.Print_Area" localSheetId="0">'formularz_cenowy'!$A$1:$N$764</definedName>
    <definedName name="_xlnm.Print_Area" localSheetId="2">'Tabela nr 2'!$A$1:$D$31</definedName>
    <definedName name="_xlnm.Print_Area" localSheetId="1">'Tabela nr 3'!$A$1:$J$24</definedName>
  </definedNames>
  <calcPr fullCalcOnLoad="1"/>
</workbook>
</file>

<file path=xl/sharedStrings.xml><?xml version="1.0" encoding="utf-8"?>
<sst xmlns="http://schemas.openxmlformats.org/spreadsheetml/2006/main" count="701" uniqueCount="216">
  <si>
    <t>Teren utwardzony</t>
  </si>
  <si>
    <t>m2</t>
  </si>
  <si>
    <t>Lp.</t>
  </si>
  <si>
    <t>strefa reżimu</t>
  </si>
  <si>
    <t>stawka VAT</t>
  </si>
  <si>
    <t>zw</t>
  </si>
  <si>
    <t>ilość tygodni w</t>
  </si>
  <si>
    <t xml:space="preserve">ilość miesięcy </t>
  </si>
  <si>
    <t>w czasie trwania umowy:</t>
  </si>
  <si>
    <t>II A</t>
  </si>
  <si>
    <t>II B</t>
  </si>
  <si>
    <t>III</t>
  </si>
  <si>
    <t>IV</t>
  </si>
  <si>
    <t>Strefa reżimu</t>
  </si>
  <si>
    <r>
      <t>m</t>
    </r>
    <r>
      <rPr>
        <b/>
        <sz val="10"/>
        <rFont val="Calibri"/>
        <family val="2"/>
      </rPr>
      <t>²</t>
    </r>
  </si>
  <si>
    <t>1-miesięczna wartość usługi</t>
  </si>
  <si>
    <t>%</t>
  </si>
  <si>
    <t>kwota</t>
  </si>
  <si>
    <t>xxx</t>
  </si>
  <si>
    <t>Razem Blok Operacyjny</t>
  </si>
  <si>
    <t>Razem Dział Neurochirurgii</t>
  </si>
  <si>
    <t>Razem Trakt Porodowy</t>
  </si>
  <si>
    <t>Razem Dział Położniczo-Ginekologiczny</t>
  </si>
  <si>
    <t xml:space="preserve">Razem Dział Noworodków </t>
  </si>
  <si>
    <t>Razem Dział Chirurgii Ogólnej</t>
  </si>
  <si>
    <t xml:space="preserve">Razem Dział Urologiczny </t>
  </si>
  <si>
    <t xml:space="preserve">Razem Zakład Fizykoterapii  </t>
  </si>
  <si>
    <t>Razem Pracownia endoskopowa</t>
  </si>
  <si>
    <t xml:space="preserve">Razem Laboratorium Analityczne </t>
  </si>
  <si>
    <t>Razem Dział Urazowo - Ortopedyczny</t>
  </si>
  <si>
    <t>Razem Dział Neurologiczny</t>
  </si>
  <si>
    <t xml:space="preserve">Razem Dział Chirurgii Plastycznej </t>
  </si>
  <si>
    <t>Razem Dyrekcja Ip</t>
  </si>
  <si>
    <t xml:space="preserve">Razem Dział Rehabilitacji </t>
  </si>
  <si>
    <t>Razem Dział Dziecięcy</t>
  </si>
  <si>
    <t>Razem SOR parter</t>
  </si>
  <si>
    <t>Razem Izba Przyjęc</t>
  </si>
  <si>
    <t>Razem  OA i IT</t>
  </si>
  <si>
    <t>Razem Zakład RTG</t>
  </si>
  <si>
    <t>Razem  SOR suterena</t>
  </si>
  <si>
    <t>Razem  Zakład Fizykoterapii suterena</t>
  </si>
  <si>
    <t>Razem Szatnia Personelu</t>
  </si>
  <si>
    <t>Razem  Zakład Patomorfologii</t>
  </si>
  <si>
    <t>Razem Apteka Szpitalna</t>
  </si>
  <si>
    <t>Razem Zakład Hemodynamiki</t>
  </si>
  <si>
    <t>Razem Stacja Dializ</t>
  </si>
  <si>
    <t>Razem Dział Reumatologiczny</t>
  </si>
  <si>
    <t>Razem Dział Wewnetrzny</t>
  </si>
  <si>
    <t>Razem Służba Tech. - Elektr.</t>
  </si>
  <si>
    <t>Razem Przychodnia</t>
  </si>
  <si>
    <t>Razem Warsztaty</t>
  </si>
  <si>
    <t>Razem Kotłownia</t>
  </si>
  <si>
    <t>Razem teren</t>
  </si>
  <si>
    <t>6</t>
  </si>
  <si>
    <r>
      <t xml:space="preserve">Trakt porodowy             -  </t>
    </r>
    <r>
      <rPr>
        <sz val="10"/>
        <rFont val="Arial CE"/>
        <family val="0"/>
      </rPr>
      <t>24 h na dobę     7 dni w tygodniu</t>
    </r>
  </si>
  <si>
    <r>
      <t xml:space="preserve">Dział Noworodków     i Wcześniaków             - </t>
    </r>
    <r>
      <rPr>
        <sz val="10"/>
        <rFont val="Arial CE"/>
        <family val="0"/>
      </rPr>
      <t>24 h na dobę     7 dni w tygodniu</t>
    </r>
  </si>
  <si>
    <r>
      <t xml:space="preserve">Izba Przyjęć                   -  </t>
    </r>
    <r>
      <rPr>
        <sz val="10"/>
        <rFont val="Arial CE"/>
        <family val="0"/>
      </rPr>
      <t xml:space="preserve">24 h na dobę      7 dni w tygodniu                         </t>
    </r>
  </si>
  <si>
    <r>
      <t xml:space="preserve">Zakład Radiologii               - </t>
    </r>
    <r>
      <rPr>
        <sz val="10"/>
        <rFont val="Arial CE"/>
        <family val="0"/>
      </rPr>
      <t xml:space="preserve">8 h na dobę         7 dni w tygodniu         13°°-21°°                </t>
    </r>
  </si>
  <si>
    <r>
      <t xml:space="preserve">Szpitalny Oddział Ratunkowy suterena                - </t>
    </r>
    <r>
      <rPr>
        <sz val="10"/>
        <rFont val="Arial CE"/>
        <family val="0"/>
      </rPr>
      <t xml:space="preserve">4 h na dobę        7 dni w tygodniu     </t>
    </r>
  </si>
  <si>
    <t>Razem Centralna Steryliaztornia</t>
  </si>
  <si>
    <r>
      <t xml:space="preserve">Zakład Patomorfologii z Prosektorium             - </t>
    </r>
    <r>
      <rPr>
        <sz val="10"/>
        <rFont val="Arial CE"/>
        <family val="0"/>
      </rPr>
      <t>6 h na dobę        5 dni w tygodniu     10°°-16°°</t>
    </r>
  </si>
  <si>
    <r>
      <t xml:space="preserve">Apteka Szpitalna              -  </t>
    </r>
    <r>
      <rPr>
        <sz val="10"/>
        <rFont val="Arial CE"/>
        <family val="0"/>
      </rPr>
      <t xml:space="preserve">7 h na dobę         5 dni w tygodniu           7°°-14°°                         </t>
    </r>
  </si>
  <si>
    <r>
      <t xml:space="preserve">Stacja Dializ                  - </t>
    </r>
    <r>
      <rPr>
        <sz val="10"/>
        <rFont val="Arial CE"/>
        <family val="0"/>
      </rPr>
      <t xml:space="preserve">24 h na dobę         6 dni w tygodniu     od poniedziałku do soboty                               </t>
    </r>
  </si>
  <si>
    <r>
      <t xml:space="preserve">Dział Reumatolo-giczny                               - </t>
    </r>
    <r>
      <rPr>
        <sz val="10"/>
        <rFont val="Arial CE"/>
        <family val="0"/>
      </rPr>
      <t xml:space="preserve">12 h na dobę             7 dni w tygodniu 7°°-19°° </t>
    </r>
  </si>
  <si>
    <r>
      <t xml:space="preserve">Służba Techniczno Elektryczna               - </t>
    </r>
    <r>
      <rPr>
        <sz val="10"/>
        <rFont val="Arial CE"/>
        <family val="0"/>
      </rPr>
      <t>1 h na dobę                      5 dni w tygodniu</t>
    </r>
  </si>
  <si>
    <r>
      <t xml:space="preserve">Spalarnia odpadów medycznych        - </t>
    </r>
    <r>
      <rPr>
        <sz val="10"/>
        <rFont val="Arial CE"/>
        <family val="0"/>
      </rPr>
      <t>2 h na dobę        5 dni w tygodniu</t>
    </r>
  </si>
  <si>
    <r>
      <t>Kotłownia</t>
    </r>
    <r>
      <rPr>
        <sz val="10"/>
        <rFont val="Arial CE"/>
        <family val="0"/>
      </rPr>
      <t xml:space="preserve">          - 1 h na dobę          5 dni w tygodniu</t>
    </r>
  </si>
  <si>
    <t>cena netto 1 h [zł za 1 m2]</t>
  </si>
  <si>
    <t>brutto [zł]</t>
  </si>
  <si>
    <t>netto [zł]</t>
  </si>
  <si>
    <t>Teren szpitala i przychodni ul. Chałubińskiego 1</t>
  </si>
  <si>
    <t>całkowita wartość usługi</t>
  </si>
  <si>
    <t>ilość godzin pracy w tygodniu</t>
  </si>
  <si>
    <t>podatek VAT</t>
  </si>
  <si>
    <t>nazwa jednostki/ ilość godzin pracy na dobę w tygodniu</t>
  </si>
  <si>
    <t>dla terenu zielonego i utwardzonego:</t>
  </si>
  <si>
    <t>dla szpitala i przychodni:</t>
  </si>
  <si>
    <t>m-czna cena netto [zł za 1 m2]</t>
  </si>
  <si>
    <t>rodzaj terenu</t>
  </si>
  <si>
    <t>cena netto    1 h [zł za 1 m2]</t>
  </si>
  <si>
    <t>okresie 01.04-31.10.</t>
  </si>
  <si>
    <t>miesięczna</t>
  </si>
  <si>
    <t>za cały okres trwania umowy</t>
  </si>
  <si>
    <t>ilość miesięcy w</t>
  </si>
  <si>
    <t>-------------------</t>
  </si>
  <si>
    <t>Razem ilość miesięcy:</t>
  </si>
  <si>
    <t>ZESTAWIENIE ZBIORCZE</t>
  </si>
  <si>
    <t>  </t>
  </si>
  <si>
    <t>j.m.</t>
  </si>
  <si>
    <t>III strefa reżimu sanitarnego</t>
  </si>
  <si>
    <t>IV strefa reżimu sanitarnego</t>
  </si>
  <si>
    <t>xxx </t>
  </si>
  <si>
    <t>Teren zielony w okresie od 01.04. do 31.10.</t>
  </si>
  <si>
    <t>m-czna cena netto            [zł za 1 m2]</t>
  </si>
  <si>
    <t>teren utwardzony</t>
  </si>
  <si>
    <t xml:space="preserve"> teren utwardzony</t>
  </si>
  <si>
    <t>Uwaga !!!</t>
  </si>
  <si>
    <t>Wypełnić wyłącznie pola oznaczone kolorem żółtym</t>
  </si>
  <si>
    <t>Zmiana pozostałych pól jest niedopuszczalna</t>
  </si>
  <si>
    <t>Kalkulacja szczegółowa</t>
  </si>
  <si>
    <t>I.</t>
  </si>
  <si>
    <t>Założenia wynagrodzeń</t>
  </si>
  <si>
    <t>Okres realizacji zamówienia</t>
  </si>
  <si>
    <t>m-cy</t>
  </si>
  <si>
    <t>II.</t>
  </si>
  <si>
    <t>Szczegółowa kalkulacja kosztów osobowych z pochodnymi na 1 etat</t>
  </si>
  <si>
    <t>Nazwa</t>
  </si>
  <si>
    <t>Cena miesięczna netto w okresie od 01.04. do 30.10.</t>
  </si>
  <si>
    <t>Cena miesięczna netto w okresie od 01.11. do 31.03</t>
  </si>
  <si>
    <t>III.</t>
  </si>
  <si>
    <t>Szczegółowa kalkulacja kosztów</t>
  </si>
  <si>
    <t>Marża zysku [%]</t>
  </si>
  <si>
    <t>Razem</t>
  </si>
  <si>
    <t>IIA strefa reżimu sanitarnego</t>
  </si>
  <si>
    <t>IIB strefa reżimu sanitarnego</t>
  </si>
  <si>
    <t>Razem pozycja od 1 do 5</t>
  </si>
  <si>
    <t>Razem pozycja od 6 do 7</t>
  </si>
  <si>
    <t>Ogółem pozycje od 1 do 7</t>
  </si>
  <si>
    <t>cena jednostki netto [zł]</t>
  </si>
  <si>
    <t>wartość usługi za cały okres trwania umowy</t>
  </si>
  <si>
    <t xml:space="preserve">netto [zł] </t>
  </si>
  <si>
    <t>VAT [zł]</t>
  </si>
  <si>
    <t>ilość miesięcy</t>
  </si>
  <si>
    <t>ilość jednostek zamawianych</t>
  </si>
  <si>
    <t>określenie usługi</t>
  </si>
  <si>
    <t>wartość m-cznie</t>
  </si>
  <si>
    <t>Ilość etatów przyjęta do kalkulacji [os.]</t>
  </si>
  <si>
    <t>Koszty osobowe z pochodnymi [zł]</t>
  </si>
  <si>
    <t>Koszty osobowe ogółem [zł]</t>
  </si>
  <si>
    <t>Koszty chemii [zł]</t>
  </si>
  <si>
    <t>Koszty sprzętu i maszyn [zł]</t>
  </si>
  <si>
    <t>Koszty pozostałe [zł]</t>
  </si>
  <si>
    <t>Koszty ogółem [zł]</t>
  </si>
  <si>
    <t>Razem wartość miesięczna netto [zł]</t>
  </si>
  <si>
    <t>RAZEM m-czna wartość usługi (bez terenu utwardzonego i zielonego)</t>
  </si>
  <si>
    <r>
      <t xml:space="preserve">Pracownia Endoskopowa IIIp                          - </t>
    </r>
    <r>
      <rPr>
        <sz val="10"/>
        <rFont val="Arial CE"/>
        <family val="0"/>
      </rPr>
      <t>8 h na dobę         5 dni w tygodniu</t>
    </r>
  </si>
  <si>
    <r>
      <t xml:space="preserve">Warsztaty             - </t>
    </r>
    <r>
      <rPr>
        <sz val="10"/>
        <rFont val="Arial CE"/>
        <family val="0"/>
      </rPr>
      <t>1 h na dobę        5 dni w tygodniu</t>
    </r>
  </si>
  <si>
    <r>
      <t xml:space="preserve">Centralna  Sterylizacja               - </t>
    </r>
    <r>
      <rPr>
        <sz val="10"/>
        <rFont val="Arial CE"/>
        <family val="0"/>
      </rPr>
      <t xml:space="preserve">4 h na dobę         7 dni w tygodniu                         </t>
    </r>
  </si>
  <si>
    <t>Załącznik do formularza cenowego - Tabela nr 3- Zestawienie zbiorcze</t>
  </si>
  <si>
    <r>
      <t>Dział Neurochirurgii</t>
    </r>
    <r>
      <rPr>
        <sz val="10"/>
        <rFont val="Arial CE"/>
        <family val="0"/>
      </rPr>
      <t>:</t>
    </r>
    <r>
      <rPr>
        <b/>
        <sz val="10"/>
        <rFont val="Arial CE"/>
        <family val="0"/>
      </rPr>
      <t xml:space="preserve">        - </t>
    </r>
    <r>
      <rPr>
        <sz val="10"/>
        <rFont val="Arial CE"/>
        <family val="0"/>
      </rPr>
      <t>12 h na dobę         7 dni w tygodniu       7</t>
    </r>
    <r>
      <rPr>
        <sz val="10"/>
        <rFont val="Arial"/>
        <family val="0"/>
      </rPr>
      <t>°°</t>
    </r>
    <r>
      <rPr>
        <sz val="10"/>
        <rFont val="Arial CE"/>
        <family val="0"/>
      </rPr>
      <t>-19°°                     -  8 h na dobę      5 dni w tygodniu       7°°-15°</t>
    </r>
    <r>
      <rPr>
        <b/>
        <sz val="10"/>
        <rFont val="Arial CE"/>
        <family val="0"/>
      </rPr>
      <t>°</t>
    </r>
  </si>
  <si>
    <r>
      <t xml:space="preserve">Dział Chirurgii Ogólnej           - </t>
    </r>
    <r>
      <rPr>
        <sz val="10"/>
        <rFont val="Arial CE"/>
        <family val="0"/>
      </rPr>
      <t>24 h na dobę      7 dni w tygodniu       7</t>
    </r>
    <r>
      <rPr>
        <sz val="10"/>
        <rFont val="Arial"/>
        <family val="0"/>
      </rPr>
      <t>°°</t>
    </r>
    <r>
      <rPr>
        <sz val="10"/>
        <rFont val="Arial CE"/>
        <family val="0"/>
      </rPr>
      <t>-19°°                  - 8 h na dobę       5 dni w tygodniu       7°°-15°</t>
    </r>
    <r>
      <rPr>
        <b/>
        <sz val="10"/>
        <rFont val="Arial CE"/>
        <family val="0"/>
      </rPr>
      <t>°</t>
    </r>
  </si>
  <si>
    <r>
      <t xml:space="preserve">Laboratorium Analityczne           - </t>
    </r>
    <r>
      <rPr>
        <sz val="10"/>
        <rFont val="Arial CE"/>
        <family val="0"/>
      </rPr>
      <t>12 h na dobę       7 dni w tygodniu</t>
    </r>
  </si>
  <si>
    <r>
      <t>Dział Dziecięcy</t>
    </r>
    <r>
      <rPr>
        <sz val="10"/>
        <rFont val="Arial CE"/>
        <family val="0"/>
      </rPr>
      <t>:</t>
    </r>
    <r>
      <rPr>
        <b/>
        <sz val="10"/>
        <rFont val="Arial CE"/>
        <family val="0"/>
      </rPr>
      <t xml:space="preserve">         - </t>
    </r>
    <r>
      <rPr>
        <sz val="10"/>
        <rFont val="Arial CE"/>
        <family val="0"/>
      </rPr>
      <t>24 h na dobę      7 dni w tygodniu       7°°-19°°                  - 8 h na dobę        5 dni w tygodniu       7°°-15°°</t>
    </r>
    <r>
      <rPr>
        <b/>
        <sz val="10"/>
        <rFont val="Arial CE"/>
        <family val="0"/>
      </rPr>
      <t xml:space="preserve">         </t>
    </r>
  </si>
  <si>
    <r>
      <t>Dział Wewnętrzny</t>
    </r>
    <r>
      <rPr>
        <sz val="10"/>
        <rFont val="Arial CE"/>
        <family val="0"/>
      </rPr>
      <t xml:space="preserve">:     </t>
    </r>
    <r>
      <rPr>
        <b/>
        <sz val="10"/>
        <rFont val="Arial CE"/>
        <family val="0"/>
      </rPr>
      <t xml:space="preserve">         - </t>
    </r>
    <r>
      <rPr>
        <sz val="10"/>
        <rFont val="Arial CE"/>
        <family val="0"/>
      </rPr>
      <t>24 h na dobę      7 dni w tygodniu       7°°-19°°                  - 8 h na dobę        5 dni w tygodniu       7°°-15°°</t>
    </r>
    <r>
      <rPr>
        <b/>
        <sz val="10"/>
        <rFont val="Arial CE"/>
        <family val="0"/>
      </rPr>
      <t xml:space="preserve">         </t>
    </r>
  </si>
  <si>
    <r>
      <t xml:space="preserve">Ciągi komunikacyjne, klatki schodowe           - </t>
    </r>
    <r>
      <rPr>
        <sz val="10"/>
        <rFont val="Arial CE"/>
        <family val="0"/>
      </rPr>
      <t>12 h na dobę       7 dni w tygodniu w godzinach nocnych</t>
    </r>
  </si>
  <si>
    <r>
      <t xml:space="preserve">Archiwum medyczne              - </t>
    </r>
    <r>
      <rPr>
        <sz val="10"/>
        <rFont val="Arial CE"/>
        <family val="0"/>
      </rPr>
      <t>1 h na dobę       1 dzień w tygodniu od poniedziałku do piątku</t>
    </r>
  </si>
  <si>
    <r>
      <t>L</t>
    </r>
    <r>
      <rPr>
        <b/>
        <sz val="9"/>
        <rFont val="Arial CE"/>
        <family val="0"/>
      </rPr>
      <t xml:space="preserve">aboratorium Bakteriologiczno - Serologiczne ul. Chałubińskiego 1    - </t>
    </r>
    <r>
      <rPr>
        <sz val="9"/>
        <rFont val="Arial CE"/>
        <family val="0"/>
      </rPr>
      <t>4 h na dobę           7 dni w tygodniu</t>
    </r>
  </si>
  <si>
    <r>
      <t>Dział Urazowo - Ortopedyczny</t>
    </r>
    <r>
      <rPr>
        <sz val="10"/>
        <rFont val="Arial CE"/>
        <family val="0"/>
      </rPr>
      <t>:</t>
    </r>
    <r>
      <rPr>
        <b/>
        <sz val="10"/>
        <rFont val="Arial CE"/>
        <family val="0"/>
      </rPr>
      <t xml:space="preserve">         - </t>
    </r>
    <r>
      <rPr>
        <sz val="10"/>
        <rFont val="Arial CE"/>
        <family val="0"/>
      </rPr>
      <t>12 h na dobę      7 dni w tygodniu       7°°-19°°                  - 8 h na dobę        5 dni w tygodniu       7°°-15°°</t>
    </r>
    <r>
      <rPr>
        <b/>
        <sz val="10"/>
        <rFont val="Arial CE"/>
        <family val="0"/>
      </rPr>
      <t xml:space="preserve">         </t>
    </r>
  </si>
  <si>
    <r>
      <t>Dział Neurologiczny</t>
    </r>
    <r>
      <rPr>
        <sz val="10"/>
        <rFont val="Arial CE"/>
        <family val="0"/>
      </rPr>
      <t>:</t>
    </r>
    <r>
      <rPr>
        <b/>
        <sz val="10"/>
        <rFont val="Arial CE"/>
        <family val="0"/>
      </rPr>
      <t xml:space="preserve">         - </t>
    </r>
    <r>
      <rPr>
        <sz val="10"/>
        <rFont val="Arial CE"/>
        <family val="0"/>
      </rPr>
      <t>12 h na dobę      7 dni w tygodniu       7°°-19°°                  - 8 h na dobę        5 dni w tygodniu       7°°-15°°</t>
    </r>
    <r>
      <rPr>
        <b/>
        <sz val="10"/>
        <rFont val="Arial CE"/>
        <family val="0"/>
      </rPr>
      <t xml:space="preserve">         </t>
    </r>
  </si>
  <si>
    <r>
      <t xml:space="preserve">Szpitalny Oddział Ratunkowy parter                     - </t>
    </r>
    <r>
      <rPr>
        <sz val="10"/>
        <rFont val="Arial CE"/>
        <family val="0"/>
      </rPr>
      <t>24 h na dobę      7 dni w tygodniu     i 8 godz. na dobę 5 dni w tyg. 7-15</t>
    </r>
  </si>
  <si>
    <r>
      <t xml:space="preserve">Oddział Anestezjologii i Intensywnej Terapii                  - </t>
    </r>
    <r>
      <rPr>
        <sz val="10"/>
        <rFont val="Arial CE"/>
        <family val="0"/>
      </rPr>
      <t xml:space="preserve">24 h na dobę      7 dni w tygodniu     i 8 godz. na dobę 5 dni  w tyg. 7-15 </t>
    </r>
  </si>
  <si>
    <t xml:space="preserve">Załącznik do formularza cenowego -Tabela nr 2- Kalkulacja szczegółowa </t>
  </si>
  <si>
    <t>Nowe powierzchnie</t>
  </si>
  <si>
    <t>Razem wg reżimów</t>
  </si>
  <si>
    <t>Razem [m2]</t>
  </si>
  <si>
    <t>Razem powierzchnia wg reżimów [m2]</t>
  </si>
  <si>
    <r>
      <t xml:space="preserve">Dział Chirurgii Naczyniowej </t>
    </r>
    <r>
      <rPr>
        <sz val="10"/>
        <rFont val="Arial CE"/>
        <family val="0"/>
      </rPr>
      <t xml:space="preserve">          - 12 h na dobę      7 dni w tygodniu       7</t>
    </r>
    <r>
      <rPr>
        <sz val="10"/>
        <rFont val="Arial"/>
        <family val="0"/>
      </rPr>
      <t>°°</t>
    </r>
    <r>
      <rPr>
        <sz val="10"/>
        <rFont val="Arial CE"/>
        <family val="0"/>
      </rPr>
      <t>-19°°</t>
    </r>
  </si>
  <si>
    <t>Razem Dział Chirurgii Naczyniowej</t>
  </si>
  <si>
    <r>
      <t>Dział Kardiologiczny parter odcinek B</t>
    </r>
    <r>
      <rPr>
        <sz val="10"/>
        <rFont val="Arial CE"/>
        <family val="0"/>
      </rPr>
      <t>:</t>
    </r>
    <r>
      <rPr>
        <b/>
        <sz val="10"/>
        <rFont val="Arial CE"/>
        <family val="0"/>
      </rPr>
      <t xml:space="preserve">                   - </t>
    </r>
    <r>
      <rPr>
        <sz val="10"/>
        <rFont val="Arial CE"/>
        <family val="0"/>
      </rPr>
      <t>12 h na dobę      7 dni w tygodniu       7°°-19°°                  - 8 h na dobę        5 dni w tygodniu       7°°-15°°</t>
    </r>
    <r>
      <rPr>
        <b/>
        <sz val="10"/>
        <rFont val="Arial CE"/>
        <family val="0"/>
      </rPr>
      <t xml:space="preserve">         </t>
    </r>
  </si>
  <si>
    <r>
      <t>Dział Kardiologiczny parter odcinek A</t>
    </r>
    <r>
      <rPr>
        <sz val="10"/>
        <rFont val="Arial CE"/>
        <family val="0"/>
      </rPr>
      <t>:</t>
    </r>
    <r>
      <rPr>
        <b/>
        <sz val="10"/>
        <rFont val="Arial CE"/>
        <family val="0"/>
      </rPr>
      <t xml:space="preserve">                   - </t>
    </r>
    <r>
      <rPr>
        <sz val="10"/>
        <rFont val="Arial CE"/>
        <family val="0"/>
      </rPr>
      <t>12 h na dobę      7 dni w tygodniu       7°°-19°°                  - 8 h na dobę        5 dni w tygodniu       7°°-15°°</t>
    </r>
    <r>
      <rPr>
        <b/>
        <sz val="10"/>
        <rFont val="Arial CE"/>
        <family val="0"/>
      </rPr>
      <t xml:space="preserve">         </t>
    </r>
  </si>
  <si>
    <r>
      <t xml:space="preserve">Dział Kardiologiczny  I p odcinek C                            - </t>
    </r>
    <r>
      <rPr>
        <sz val="10"/>
        <rFont val="Arial CE"/>
        <family val="0"/>
      </rPr>
      <t xml:space="preserve">12 h na dobę      7 dni w tygodniu                        7°°-19°°               </t>
    </r>
  </si>
  <si>
    <r>
      <t xml:space="preserve">Zmywalnia w suterenie               </t>
    </r>
    <r>
      <rPr>
        <sz val="10"/>
        <rFont val="Arial CE"/>
        <family val="0"/>
      </rPr>
      <t xml:space="preserve">- 1 h na dobę        5 dni w tygodniu     </t>
    </r>
  </si>
  <si>
    <t>Razem  Zmywalnia w suterenie</t>
  </si>
  <si>
    <r>
      <t>Przychodnia ul. Chałubińskiego 1 - budynek niski</t>
    </r>
    <r>
      <rPr>
        <sz val="10"/>
        <rFont val="Arial CE"/>
        <family val="0"/>
      </rPr>
      <t xml:space="preserve">          - 4 h na dobę          5 dni w tygodniu</t>
    </r>
  </si>
  <si>
    <t>Teren utwardzony                                                       lp. 48</t>
  </si>
  <si>
    <t>49-53</t>
  </si>
  <si>
    <t>1-46  i  49-53</t>
  </si>
  <si>
    <t>Zmniejszenie kosztów osobowych ogółem [zł]</t>
  </si>
  <si>
    <t>&lt;---------------------</t>
  </si>
  <si>
    <r>
      <t xml:space="preserve">Koszty zmniejszające koszty osobowe z poz.1 (znak "-") </t>
    </r>
    <r>
      <rPr>
        <sz val="10"/>
        <rFont val="Arial"/>
        <family val="0"/>
      </rPr>
      <t>⃰⃰⃰</t>
    </r>
  </si>
  <si>
    <t>- wypełnić w przypadku wykazania refundacji części wynagrodzeń, np. z PFRON-u</t>
  </si>
  <si>
    <t>dot. poz. II.2.:    Koszty zmniejszające koszty osobowe z poz.1 (znak "-") ⃰⃰⃰ :</t>
  </si>
  <si>
    <r>
      <t>Dział Urologiczny</t>
    </r>
    <r>
      <rPr>
        <sz val="10"/>
        <color indexed="8"/>
        <rFont val="Arial CE"/>
        <family val="0"/>
      </rPr>
      <t>:</t>
    </r>
    <r>
      <rPr>
        <b/>
        <sz val="10"/>
        <color indexed="8"/>
        <rFont val="Arial CE"/>
        <family val="0"/>
      </rPr>
      <t xml:space="preserve">                - </t>
    </r>
    <r>
      <rPr>
        <sz val="10"/>
        <color indexed="8"/>
        <rFont val="Arial CE"/>
        <family val="0"/>
      </rPr>
      <t>12 h na dobę      7 dni w tygodniu       7°°-19°°                  - 8 h na dobę        5 dni w tygodniu       7°°-15°°</t>
    </r>
    <r>
      <rPr>
        <b/>
        <sz val="10"/>
        <color indexed="8"/>
        <rFont val="Arial CE"/>
        <family val="0"/>
      </rPr>
      <t xml:space="preserve">         </t>
    </r>
  </si>
  <si>
    <t>2019 r.:</t>
  </si>
  <si>
    <t>2020 r.:</t>
  </si>
  <si>
    <t>2021 r.:</t>
  </si>
  <si>
    <t>I</t>
  </si>
  <si>
    <t>m-cznie od 01.04. do 31.10.:</t>
  </si>
  <si>
    <t>m-cznie od 01.11. do 31.03.:</t>
  </si>
  <si>
    <t xml:space="preserve"> teren zielony od 01.04. do 31.10.</t>
  </si>
  <si>
    <t>RAZEM wartość usługi w okresie trwania całej umowy z terenem utwardzonym i zielonym</t>
  </si>
  <si>
    <t>teren zielony                            w okresie od 01.04. do 31.10.</t>
  </si>
  <si>
    <t>RAZEM m-czna wartość usługi w okresie 01.11.-31.03. (bez terenu zielonego)</t>
  </si>
  <si>
    <t>RAZEM m-czna wartość usługi w okresie 01.04.-31.10.</t>
  </si>
  <si>
    <t>I strefa reżimu sanitarnego</t>
  </si>
  <si>
    <r>
      <t xml:space="preserve">Blok operacyjny             - </t>
    </r>
    <r>
      <rPr>
        <sz val="10"/>
        <rFont val="Arial CE"/>
        <family val="0"/>
      </rPr>
      <t>24 h na dobę     7 dni w tygodniu i 16 god. na dobę 5 dni w tyg. 7°°-15°°</t>
    </r>
  </si>
  <si>
    <t>Punkt automatów samoobsługowych                   - 12 h na dobę          7 dni w tygodniu</t>
  </si>
  <si>
    <r>
      <t xml:space="preserve">Dyrekcja Ip            </t>
    </r>
    <r>
      <rPr>
        <sz val="10"/>
        <rFont val="Arial CE"/>
        <family val="0"/>
      </rPr>
      <t xml:space="preserve"> - 6 h na dobę         5 dni w tygodniu       13°°-19°°                          </t>
    </r>
  </si>
  <si>
    <r>
      <t xml:space="preserve">Szatnia Personelu               - </t>
    </r>
    <r>
      <rPr>
        <sz val="10"/>
        <rFont val="Arial CE"/>
        <family val="0"/>
      </rPr>
      <t xml:space="preserve">2 h na dobę         5 dni w tygodniu     8°°-10°°                         </t>
    </r>
  </si>
  <si>
    <r>
      <t xml:space="preserve">Zakład Hemodynamiki              - </t>
    </r>
    <r>
      <rPr>
        <sz val="10"/>
        <rFont val="Arial CE"/>
        <family val="0"/>
      </rPr>
      <t xml:space="preserve">16 h na dobę         7 dni w tygodniu          - 8 h na dobę        5 dni w tygodniu                          </t>
    </r>
  </si>
  <si>
    <t>Wartość usługi bez terenu zielonego i utwardzonego Razem lp. 1 - 47</t>
  </si>
  <si>
    <t>Teren zielony w okresie 01.04.-31.10.                          lp. 49</t>
  </si>
  <si>
    <r>
      <t>Zakład Fizykoterapii suterena               -</t>
    </r>
    <r>
      <rPr>
        <sz val="10"/>
        <rFont val="Arial CE"/>
        <family val="0"/>
      </rPr>
      <t xml:space="preserve">  8 h na dobę        5 dni w tygodniu     </t>
    </r>
  </si>
  <si>
    <r>
      <t>Dział Wewnętrzny Pododdział Endokrynologii Vp.</t>
    </r>
    <r>
      <rPr>
        <sz val="10"/>
        <rFont val="Arial CE"/>
        <family val="0"/>
      </rPr>
      <t xml:space="preserve">:     </t>
    </r>
    <r>
      <rPr>
        <b/>
        <sz val="10"/>
        <rFont val="Arial CE"/>
        <family val="0"/>
      </rPr>
      <t xml:space="preserve">              </t>
    </r>
    <r>
      <rPr>
        <sz val="10"/>
        <rFont val="Arial CE"/>
        <family val="0"/>
      </rPr>
      <t xml:space="preserve"> - 12 h na dobę      5 dni w tygodniu       7°°-19°°</t>
    </r>
    <r>
      <rPr>
        <b/>
        <sz val="10"/>
        <rFont val="Arial CE"/>
        <family val="0"/>
      </rPr>
      <t xml:space="preserve">      </t>
    </r>
  </si>
  <si>
    <r>
      <t>Dział Chirurgii Plastycznej i Oparzeń</t>
    </r>
    <r>
      <rPr>
        <sz val="10"/>
        <rFont val="Arial CE"/>
        <family val="0"/>
      </rPr>
      <t>:</t>
    </r>
    <r>
      <rPr>
        <b/>
        <sz val="10"/>
        <rFont val="Arial CE"/>
        <family val="0"/>
      </rPr>
      <t xml:space="preserve">           - </t>
    </r>
    <r>
      <rPr>
        <sz val="10"/>
        <rFont val="Arial CE"/>
        <family val="0"/>
      </rPr>
      <t xml:space="preserve">16 h na dobę      7 dni w tygodniu       7°°-19°°                 </t>
    </r>
    <r>
      <rPr>
        <b/>
        <sz val="10"/>
        <rFont val="Arial CE"/>
        <family val="0"/>
      </rPr>
      <t xml:space="preserve">         </t>
    </r>
  </si>
  <si>
    <t>Razem Dział Kardiologiczny odc. A</t>
  </si>
  <si>
    <t>Razem Dział Kardiologiczny odc. B</t>
  </si>
  <si>
    <t>Razem Dział Kardiologiczny I p odc.C</t>
  </si>
  <si>
    <t>Razem Laboratoium Bakteriologiczne</t>
  </si>
  <si>
    <t>Razem ciągi komunikacyjne</t>
  </si>
  <si>
    <t>Razem Archiwum medyczne</t>
  </si>
  <si>
    <t xml:space="preserve">gabinety zabiegowe w przychodni ul. Chałubińskiego 1                                 - 4 h na dobę             5 dni w tygodniu 11°°-15°° </t>
  </si>
  <si>
    <r>
      <t xml:space="preserve">Szatnia i magazyn II p. w przychodni ul. Chałubińskiego 1                                 - </t>
    </r>
    <r>
      <rPr>
        <sz val="10"/>
        <rFont val="Arial CE"/>
        <family val="0"/>
      </rPr>
      <t>1</t>
    </r>
    <r>
      <rPr>
        <sz val="9"/>
        <rFont val="Arial CE"/>
        <family val="0"/>
      </rPr>
      <t xml:space="preserve"> h na dobę           5 dni w tygodniu</t>
    </r>
  </si>
  <si>
    <r>
      <t xml:space="preserve">Pzychodnia ul. Chałubińskiego 1 (bez szatni i magazynu)        - </t>
    </r>
    <r>
      <rPr>
        <sz val="9"/>
        <rFont val="Arial CE"/>
        <family val="0"/>
      </rPr>
      <t>8 h na dobę           5 dni w tygodniu (budynek niski o pow. 213,58 m2 nie wliczono do pow. ogółem)</t>
    </r>
  </si>
  <si>
    <t>1-48</t>
  </si>
  <si>
    <t>Biurowiec</t>
  </si>
  <si>
    <t>(dla terenu zielonego)</t>
  </si>
  <si>
    <t>FORMULARZ CENOWY na 01.01.2019  r.</t>
  </si>
  <si>
    <t>Razem gabinety zabieg.</t>
  </si>
  <si>
    <t xml:space="preserve">Razem Spalaria odpadów </t>
  </si>
  <si>
    <t xml:space="preserve">Razem Punkt automatów </t>
  </si>
  <si>
    <t xml:space="preserve">Razem Biurowiec </t>
  </si>
  <si>
    <r>
      <t>Dział Rehabilitacji</t>
    </r>
    <r>
      <rPr>
        <sz val="10"/>
        <rFont val="Arial CE"/>
        <family val="0"/>
      </rPr>
      <t>:</t>
    </r>
    <r>
      <rPr>
        <b/>
        <sz val="10"/>
        <rFont val="Arial CE"/>
        <family val="0"/>
      </rPr>
      <t xml:space="preserve">                - </t>
    </r>
    <r>
      <rPr>
        <sz val="10"/>
        <rFont val="Arial CE"/>
        <family val="0"/>
      </rPr>
      <t>12 h na dobę      7 dni w tygodniu       7°°-19°°                  - 16 h na dobę        5 dni w tygodniu       7°°-15°°</t>
    </r>
    <r>
      <rPr>
        <b/>
        <sz val="10"/>
        <rFont val="Arial CE"/>
        <family val="0"/>
      </rPr>
      <t xml:space="preserve">         </t>
    </r>
  </si>
  <si>
    <r>
      <t>Dział Położniczo - Ginekologiczny</t>
    </r>
    <r>
      <rPr>
        <sz val="10"/>
        <rFont val="Arial CE"/>
        <family val="0"/>
      </rPr>
      <t>:-24 h na dobę      7 dni w tygodniu       7</t>
    </r>
    <r>
      <rPr>
        <sz val="10"/>
        <rFont val="Arial"/>
        <family val="0"/>
      </rPr>
      <t>°°</t>
    </r>
    <r>
      <rPr>
        <sz val="10"/>
        <rFont val="Arial CE"/>
        <family val="0"/>
      </rPr>
      <t>-19°°                 -</t>
    </r>
    <r>
      <rPr>
        <sz val="10"/>
        <color indexed="10"/>
        <rFont val="Arial CE"/>
        <family val="0"/>
      </rPr>
      <t xml:space="preserve"> 12 h n</t>
    </r>
    <r>
      <rPr>
        <sz val="10"/>
        <rFont val="Arial CE"/>
        <family val="0"/>
      </rPr>
      <t xml:space="preserve">a dobę       5 dni w tygodniu       </t>
    </r>
    <r>
      <rPr>
        <sz val="10"/>
        <color indexed="10"/>
        <rFont val="Arial CE"/>
        <family val="0"/>
      </rPr>
      <t>7°°-15°</t>
    </r>
    <r>
      <rPr>
        <b/>
        <sz val="10"/>
        <color indexed="10"/>
        <rFont val="Arial CE"/>
        <family val="0"/>
      </rPr>
      <t>°</t>
    </r>
  </si>
  <si>
    <r>
      <t xml:space="preserve">Razem </t>
    </r>
    <r>
      <rPr>
        <b/>
        <sz val="8"/>
        <color indexed="10"/>
        <rFont val="Arial CE"/>
        <family val="0"/>
      </rPr>
      <t>Przychodnia budynek niski</t>
    </r>
  </si>
  <si>
    <r>
      <t xml:space="preserve">Razem </t>
    </r>
    <r>
      <rPr>
        <b/>
        <sz val="8"/>
        <color indexed="10"/>
        <rFont val="Arial CE"/>
        <family val="0"/>
      </rPr>
      <t xml:space="preserve">Szatnia i magazyn </t>
    </r>
  </si>
</sst>
</file>

<file path=xl/styles.xml><?xml version="1.0" encoding="utf-8"?>
<styleSheet xmlns="http://schemas.openxmlformats.org/spreadsheetml/2006/main">
  <numFmts count="4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0"/>
    <numFmt numFmtId="165" formatCode="0.0000"/>
    <numFmt numFmtId="166" formatCode="0.000"/>
    <numFmt numFmtId="167" formatCode="0.0"/>
    <numFmt numFmtId="168" formatCode="0.000000"/>
    <numFmt numFmtId="169" formatCode="0.0000000"/>
    <numFmt numFmtId="170" formatCode="0.00000000"/>
    <numFmt numFmtId="171" formatCode="0.0000000000"/>
    <numFmt numFmtId="172" formatCode="0.00000000000"/>
    <numFmt numFmtId="173" formatCode="0.000000000"/>
    <numFmt numFmtId="174" formatCode="#,##0.000"/>
    <numFmt numFmtId="175" formatCode="#,##0.0000"/>
    <numFmt numFmtId="176" formatCode="#,##0.00000"/>
    <numFmt numFmtId="177" formatCode="#,##0.000000"/>
    <numFmt numFmtId="178" formatCode="#,##0.0000000"/>
    <numFmt numFmtId="179" formatCode="#,##0.00000000"/>
    <numFmt numFmtId="180" formatCode="#,##0.000000000"/>
    <numFmt numFmtId="181" formatCode="#,##0.0000000000"/>
    <numFmt numFmtId="182" formatCode="#,##0.00000000000"/>
    <numFmt numFmtId="183" formatCode="#,##0.0"/>
    <numFmt numFmtId="184" formatCode="#,##0.000000000000"/>
    <numFmt numFmtId="185" formatCode="yyyy/mm/dd;@"/>
    <numFmt numFmtId="186" formatCode="#,##0.00\ &quot;zł&quot;"/>
    <numFmt numFmtId="187" formatCode="_-* #,##0.0000000000\ &quot;zł&quot;_-;\-* #,##0.0000000000\ &quot;zł&quot;_-;_-* &quot;-&quot;??????????\ &quot;zł&quot;_-;_-@_-"/>
    <numFmt numFmtId="188" formatCode="#,##0.000000\ &quot;zł&quot;"/>
    <numFmt numFmtId="189" formatCode="#,##0.000000\ &quot;zł&quot;;[Red]#,##0.000000\ &quot;zł&quot;"/>
    <numFmt numFmtId="190" formatCode="#,##0.00000000\ &quot;zł&quot;;[Red]\-#,##0.00000000\ &quot;zł&quot;"/>
    <numFmt numFmtId="191" formatCode="0.000000%"/>
    <numFmt numFmtId="192" formatCode="[$-415]d\ mmmm\ yyyy"/>
    <numFmt numFmtId="193" formatCode="#,##0.000000\ _z_ł"/>
    <numFmt numFmtId="194" formatCode="#,##0.00000000_ ;[Red]\-#,##0.00000000\ "/>
    <numFmt numFmtId="195" formatCode="#,##0.000000\ &quot;zł&quot;;[Red]\-#,##0.000000\ &quot;zł&quot;"/>
    <numFmt numFmtId="196" formatCode="#,##0.00000000\ &quot;zł&quot;"/>
    <numFmt numFmtId="197" formatCode="#,##0.000000000\ &quot;zł&quot;"/>
    <numFmt numFmtId="198" formatCode="0.0%"/>
  </numFmts>
  <fonts count="35">
    <font>
      <sz val="10"/>
      <name val="Arial CE"/>
      <family val="0"/>
    </font>
    <font>
      <b/>
      <sz val="10"/>
      <name val="Arial CE"/>
      <family val="2"/>
    </font>
    <font>
      <b/>
      <sz val="10"/>
      <color indexed="8"/>
      <name val="Arial CE"/>
      <family val="0"/>
    </font>
    <font>
      <sz val="9"/>
      <name val="Arial CE"/>
      <family val="0"/>
    </font>
    <font>
      <sz val="10"/>
      <color indexed="8"/>
      <name val="Arial CE"/>
      <family val="0"/>
    </font>
    <font>
      <b/>
      <sz val="10"/>
      <name val="Calibri"/>
      <family val="2"/>
    </font>
    <font>
      <b/>
      <sz val="8"/>
      <name val="Arial CE"/>
      <family val="2"/>
    </font>
    <font>
      <sz val="10"/>
      <name val="Arial"/>
      <family val="0"/>
    </font>
    <font>
      <b/>
      <sz val="9"/>
      <name val="Arial CE"/>
      <family val="0"/>
    </font>
    <font>
      <b/>
      <sz val="12"/>
      <name val="Arial CE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8"/>
      <color indexed="8"/>
      <name val="Arial"/>
      <family val="2"/>
    </font>
    <font>
      <b/>
      <sz val="14"/>
      <name val="Arial CE"/>
      <family val="0"/>
    </font>
    <font>
      <b/>
      <u val="single"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10"/>
      <name val="Arial CE"/>
      <family val="0"/>
    </font>
    <font>
      <b/>
      <sz val="8"/>
      <color indexed="10"/>
      <name val="Arial CE"/>
      <family val="0"/>
    </font>
    <font>
      <b/>
      <sz val="10"/>
      <color indexed="10"/>
      <name val="Arial CE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8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21" borderId="4" applyNumberFormat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6" fillId="20" borderId="1" applyNumberFormat="0" applyAlignment="0" applyProtection="0"/>
    <xf numFmtId="9" fontId="0" fillId="0" borderId="0" applyFont="0" applyFill="0" applyBorder="0" applyAlignment="0" applyProtection="0"/>
    <xf numFmtId="0" fontId="27" fillId="0" borderId="8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" borderId="0" applyNumberFormat="0" applyBorder="0" applyAlignment="0" applyProtection="0"/>
  </cellStyleXfs>
  <cellXfs count="519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177" fontId="0" fillId="0" borderId="12" xfId="0" applyNumberForma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9" fontId="4" fillId="0" borderId="13" xfId="0" applyNumberFormat="1" applyFont="1" applyBorder="1" applyAlignment="1">
      <alignment horizontal="center" vertical="center"/>
    </xf>
    <xf numFmtId="180" fontId="0" fillId="0" borderId="14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9" fontId="4" fillId="0" borderId="15" xfId="0" applyNumberFormat="1" applyFont="1" applyBorder="1" applyAlignment="1">
      <alignment horizontal="center" vertical="center"/>
    </xf>
    <xf numFmtId="180" fontId="0" fillId="0" borderId="16" xfId="0" applyNumberFormat="1" applyFont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vertical="center"/>
    </xf>
    <xf numFmtId="9" fontId="4" fillId="0" borderId="17" xfId="0" applyNumberFormat="1" applyFont="1" applyBorder="1" applyAlignment="1">
      <alignment horizontal="center" vertical="center"/>
    </xf>
    <xf numFmtId="3" fontId="0" fillId="0" borderId="15" xfId="0" applyNumberFormat="1" applyBorder="1" applyAlignment="1">
      <alignment horizontal="center" vertical="center"/>
    </xf>
    <xf numFmtId="4" fontId="0" fillId="0" borderId="15" xfId="0" applyNumberFormat="1" applyFont="1" applyFill="1" applyBorder="1" applyAlignment="1">
      <alignment vertical="center"/>
    </xf>
    <xf numFmtId="4" fontId="0" fillId="0" borderId="15" xfId="0" applyNumberFormat="1" applyFont="1" applyBorder="1" applyAlignment="1">
      <alignment vertical="center"/>
    </xf>
    <xf numFmtId="4" fontId="0" fillId="0" borderId="16" xfId="0" applyNumberFormat="1" applyFont="1" applyBorder="1" applyAlignment="1">
      <alignment vertical="center"/>
    </xf>
    <xf numFmtId="9" fontId="4" fillId="0" borderId="18" xfId="0" applyNumberFormat="1" applyFont="1" applyBorder="1" applyAlignment="1">
      <alignment horizontal="center" vertical="center"/>
    </xf>
    <xf numFmtId="4" fontId="0" fillId="0" borderId="18" xfId="0" applyNumberFormat="1" applyFont="1" applyBorder="1" applyAlignment="1">
      <alignment vertical="center"/>
    </xf>
    <xf numFmtId="4" fontId="0" fillId="0" borderId="19" xfId="0" applyNumberFormat="1" applyFont="1" applyBorder="1" applyAlignment="1">
      <alignment vertical="center"/>
    </xf>
    <xf numFmtId="4" fontId="0" fillId="0" borderId="20" xfId="0" applyNumberFormat="1" applyBorder="1" applyAlignment="1">
      <alignment vertical="center"/>
    </xf>
    <xf numFmtId="4" fontId="0" fillId="0" borderId="20" xfId="0" applyNumberFormat="1" applyFont="1" applyBorder="1" applyAlignment="1">
      <alignment vertical="center"/>
    </xf>
    <xf numFmtId="4" fontId="0" fillId="0" borderId="21" xfId="0" applyNumberFormat="1" applyFont="1" applyBorder="1" applyAlignment="1">
      <alignment vertical="center"/>
    </xf>
    <xf numFmtId="4" fontId="0" fillId="0" borderId="17" xfId="0" applyNumberFormat="1" applyBorder="1" applyAlignment="1">
      <alignment vertical="center"/>
    </xf>
    <xf numFmtId="4" fontId="0" fillId="0" borderId="22" xfId="0" applyNumberFormat="1" applyBorder="1" applyAlignment="1">
      <alignment vertical="center"/>
    </xf>
    <xf numFmtId="3" fontId="0" fillId="0" borderId="13" xfId="0" applyNumberFormat="1" applyBorder="1" applyAlignment="1">
      <alignment horizontal="center" vertical="center"/>
    </xf>
    <xf numFmtId="4" fontId="0" fillId="0" borderId="13" xfId="0" applyNumberFormat="1" applyFont="1" applyFill="1" applyBorder="1" applyAlignment="1">
      <alignment vertical="center"/>
    </xf>
    <xf numFmtId="4" fontId="0" fillId="0" borderId="13" xfId="0" applyNumberFormat="1" applyFont="1" applyBorder="1" applyAlignment="1">
      <alignment vertical="center"/>
    </xf>
    <xf numFmtId="4" fontId="0" fillId="0" borderId="14" xfId="0" applyNumberFormat="1" applyFont="1" applyBorder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3" fontId="4" fillId="0" borderId="11" xfId="0" applyNumberFormat="1" applyFont="1" applyBorder="1" applyAlignment="1">
      <alignment horizontal="center" vertical="center"/>
    </xf>
    <xf numFmtId="3" fontId="0" fillId="0" borderId="11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4" fontId="0" fillId="0" borderId="24" xfId="0" applyNumberFormat="1" applyFont="1" applyFill="1" applyBorder="1" applyAlignment="1">
      <alignment vertical="center"/>
    </xf>
    <xf numFmtId="4" fontId="0" fillId="0" borderId="25" xfId="0" applyNumberFormat="1" applyFont="1" applyFill="1" applyBorder="1" applyAlignment="1">
      <alignment vertical="center"/>
    </xf>
    <xf numFmtId="4" fontId="0" fillId="0" borderId="26" xfId="0" applyNumberFormat="1" applyBorder="1" applyAlignment="1">
      <alignment vertical="center"/>
    </xf>
    <xf numFmtId="4" fontId="0" fillId="0" borderId="27" xfId="0" applyNumberFormat="1" applyBorder="1" applyAlignment="1">
      <alignment vertical="center"/>
    </xf>
    <xf numFmtId="49" fontId="0" fillId="0" borderId="12" xfId="0" applyNumberFormat="1" applyBorder="1" applyAlignment="1">
      <alignment horizontal="center" vertical="center" wrapText="1"/>
    </xf>
    <xf numFmtId="4" fontId="4" fillId="0" borderId="18" xfId="0" applyNumberFormat="1" applyFont="1" applyBorder="1" applyAlignment="1">
      <alignment horizontal="center" vertical="center"/>
    </xf>
    <xf numFmtId="4" fontId="0" fillId="0" borderId="18" xfId="0" applyNumberFormat="1" applyBorder="1" applyAlignment="1">
      <alignment horizontal="center" vertical="center"/>
    </xf>
    <xf numFmtId="181" fontId="0" fillId="22" borderId="14" xfId="0" applyNumberFormat="1" applyFont="1" applyFill="1" applyBorder="1" applyAlignment="1">
      <alignment horizontal="right" vertical="center"/>
    </xf>
    <xf numFmtId="181" fontId="0" fillId="22" borderId="16" xfId="0" applyNumberFormat="1" applyFont="1" applyFill="1" applyBorder="1" applyAlignment="1">
      <alignment horizontal="right" vertical="center"/>
    </xf>
    <xf numFmtId="181" fontId="0" fillId="22" borderId="22" xfId="0" applyNumberFormat="1" applyFont="1" applyFill="1" applyBorder="1" applyAlignment="1">
      <alignment horizontal="right" vertical="center"/>
    </xf>
    <xf numFmtId="4" fontId="1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 wrapText="1"/>
    </xf>
    <xf numFmtId="4" fontId="6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0" fillId="0" borderId="0" xfId="0" applyBorder="1" applyAlignment="1">
      <alignment horizontal="center" vertical="center" wrapText="1"/>
    </xf>
    <xf numFmtId="177" fontId="0" fillId="0" borderId="0" xfId="0" applyNumberFormat="1" applyBorder="1" applyAlignment="1">
      <alignment horizontal="center" vertical="center" wrapText="1"/>
    </xf>
    <xf numFmtId="4" fontId="0" fillId="0" borderId="0" xfId="0" applyNumberFormat="1" applyBorder="1" applyAlignment="1">
      <alignment vertical="center"/>
    </xf>
    <xf numFmtId="4" fontId="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4" fontId="0" fillId="0" borderId="11" xfId="0" applyNumberFormat="1" applyBorder="1" applyAlignment="1">
      <alignment vertical="center"/>
    </xf>
    <xf numFmtId="49" fontId="0" fillId="0" borderId="11" xfId="0" applyNumberFormat="1" applyFont="1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0" fillId="0" borderId="28" xfId="0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right" vertical="center" wrapText="1"/>
    </xf>
    <xf numFmtId="180" fontId="0" fillId="0" borderId="0" xfId="0" applyNumberFormat="1" applyBorder="1" applyAlignment="1">
      <alignment horizontal="center" vertical="center" wrapText="1"/>
    </xf>
    <xf numFmtId="4" fontId="0" fillId="0" borderId="0" xfId="0" applyNumberFormat="1" applyFont="1" applyBorder="1" applyAlignment="1">
      <alignment vertical="center"/>
    </xf>
    <xf numFmtId="4" fontId="1" fillId="20" borderId="11" xfId="0" applyNumberFormat="1" applyFont="1" applyFill="1" applyBorder="1" applyAlignment="1">
      <alignment vertical="center"/>
    </xf>
    <xf numFmtId="4" fontId="2" fillId="20" borderId="11" xfId="0" applyNumberFormat="1" applyFont="1" applyFill="1" applyBorder="1" applyAlignment="1">
      <alignment horizontal="center" vertical="center"/>
    </xf>
    <xf numFmtId="4" fontId="1" fillId="20" borderId="12" xfId="0" applyNumberFormat="1" applyFont="1" applyFill="1" applyBorder="1" applyAlignment="1">
      <alignment vertical="center"/>
    </xf>
    <xf numFmtId="4" fontId="1" fillId="20" borderId="10" xfId="0" applyNumberFormat="1" applyFont="1" applyFill="1" applyBorder="1" applyAlignment="1">
      <alignment vertical="center"/>
    </xf>
    <xf numFmtId="0" fontId="0" fillId="0" borderId="17" xfId="0" applyFont="1" applyBorder="1" applyAlignment="1">
      <alignment horizontal="center" vertical="center"/>
    </xf>
    <xf numFmtId="4" fontId="0" fillId="24" borderId="28" xfId="0" applyNumberFormat="1" applyFill="1" applyBorder="1" applyAlignment="1">
      <alignment vertical="center"/>
    </xf>
    <xf numFmtId="4" fontId="4" fillId="24" borderId="13" xfId="0" applyNumberFormat="1" applyFont="1" applyFill="1" applyBorder="1" applyAlignment="1">
      <alignment horizontal="center" vertical="center"/>
    </xf>
    <xf numFmtId="4" fontId="0" fillId="24" borderId="13" xfId="0" applyNumberFormat="1" applyFont="1" applyFill="1" applyBorder="1" applyAlignment="1">
      <alignment vertical="center"/>
    </xf>
    <xf numFmtId="4" fontId="0" fillId="24" borderId="14" xfId="0" applyNumberFormat="1" applyFont="1" applyFill="1" applyBorder="1" applyAlignment="1">
      <alignment vertical="center"/>
    </xf>
    <xf numFmtId="4" fontId="0" fillId="24" borderId="29" xfId="0" applyNumberFormat="1" applyFill="1" applyBorder="1" applyAlignment="1">
      <alignment vertical="center"/>
    </xf>
    <xf numFmtId="9" fontId="4" fillId="24" borderId="18" xfId="0" applyNumberFormat="1" applyFont="1" applyFill="1" applyBorder="1" applyAlignment="1">
      <alignment horizontal="center" vertical="center"/>
    </xf>
    <xf numFmtId="4" fontId="0" fillId="24" borderId="18" xfId="0" applyNumberFormat="1" applyFont="1" applyFill="1" applyBorder="1" applyAlignment="1">
      <alignment vertical="center"/>
    </xf>
    <xf numFmtId="4" fontId="0" fillId="24" borderId="19" xfId="0" applyNumberFormat="1" applyFont="1" applyFill="1" applyBorder="1" applyAlignment="1">
      <alignment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 wrapText="1"/>
    </xf>
    <xf numFmtId="0" fontId="0" fillId="0" borderId="15" xfId="0" applyBorder="1" applyAlignment="1">
      <alignment vertical="center"/>
    </xf>
    <xf numFmtId="0" fontId="0" fillId="0" borderId="0" xfId="0" applyBorder="1" applyAlignment="1" quotePrefix="1">
      <alignment vertical="center"/>
    </xf>
    <xf numFmtId="0" fontId="2" fillId="0" borderId="0" xfId="0" applyFont="1" applyBorder="1" applyAlignment="1">
      <alignment horizontal="left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185" fontId="10" fillId="0" borderId="0" xfId="0" applyNumberFormat="1" applyFont="1" applyAlignment="1">
      <alignment horizontal="center" vertical="center"/>
    </xf>
    <xf numFmtId="179" fontId="11" fillId="0" borderId="0" xfId="0" applyNumberFormat="1" applyFont="1" applyAlignment="1">
      <alignment vertical="center"/>
    </xf>
    <xf numFmtId="180" fontId="11" fillId="0" borderId="0" xfId="0" applyNumberFormat="1" applyFont="1" applyAlignment="1">
      <alignment vertical="center"/>
    </xf>
    <xf numFmtId="179" fontId="11" fillId="0" borderId="0" xfId="0" applyNumberFormat="1" applyFont="1" applyAlignment="1">
      <alignment horizontal="center" vertical="center"/>
    </xf>
    <xf numFmtId="0" fontId="11" fillId="6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4" fontId="11" fillId="0" borderId="0" xfId="58" applyFont="1" applyAlignment="1">
      <alignment vertical="center"/>
    </xf>
    <xf numFmtId="44" fontId="11" fillId="0" borderId="0" xfId="0" applyNumberFormat="1" applyFont="1" applyAlignment="1">
      <alignment vertical="center"/>
    </xf>
    <xf numFmtId="177" fontId="11" fillId="0" borderId="0" xfId="0" applyNumberFormat="1" applyFont="1" applyAlignment="1">
      <alignment vertical="center"/>
    </xf>
    <xf numFmtId="181" fontId="0" fillId="24" borderId="0" xfId="0" applyNumberFormat="1" applyFont="1" applyFill="1" applyBorder="1" applyAlignment="1">
      <alignment horizontal="right" vertical="center"/>
    </xf>
    <xf numFmtId="9" fontId="4" fillId="0" borderId="0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14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0" fillId="20" borderId="32" xfId="0" applyFill="1" applyBorder="1" applyAlignment="1">
      <alignment horizontal="center" vertical="center"/>
    </xf>
    <xf numFmtId="0" fontId="0" fillId="20" borderId="33" xfId="0" applyFill="1" applyBorder="1" applyAlignment="1">
      <alignment vertical="center"/>
    </xf>
    <xf numFmtId="0" fontId="0" fillId="20" borderId="34" xfId="0" applyFill="1" applyBorder="1" applyAlignment="1">
      <alignment vertical="center"/>
    </xf>
    <xf numFmtId="0" fontId="1" fillId="0" borderId="35" xfId="0" applyFont="1" applyBorder="1" applyAlignment="1">
      <alignment horizontal="center" vertical="center"/>
    </xf>
    <xf numFmtId="4" fontId="0" fillId="22" borderId="36" xfId="0" applyNumberFormat="1" applyFill="1" applyBorder="1" applyAlignment="1">
      <alignment horizontal="center" vertical="center"/>
    </xf>
    <xf numFmtId="0" fontId="0" fillId="0" borderId="37" xfId="0" applyBorder="1" applyAlignment="1">
      <alignment vertical="center" wrapText="1"/>
    </xf>
    <xf numFmtId="4" fontId="0" fillId="22" borderId="15" xfId="0" applyNumberFormat="1" applyFill="1" applyBorder="1" applyAlignment="1">
      <alignment horizontal="center" vertical="center"/>
    </xf>
    <xf numFmtId="0" fontId="0" fillId="0" borderId="38" xfId="0" applyBorder="1" applyAlignment="1">
      <alignment vertical="center"/>
    </xf>
    <xf numFmtId="0" fontId="0" fillId="24" borderId="38" xfId="0" applyFill="1" applyBorder="1" applyAlignment="1">
      <alignment vertical="center"/>
    </xf>
    <xf numFmtId="0" fontId="0" fillId="0" borderId="39" xfId="0" applyBorder="1" applyAlignment="1">
      <alignment vertical="center"/>
    </xf>
    <xf numFmtId="0" fontId="1" fillId="0" borderId="40" xfId="0" applyFont="1" applyBorder="1" applyAlignment="1">
      <alignment horizontal="center" vertical="center"/>
    </xf>
    <xf numFmtId="0" fontId="0" fillId="24" borderId="0" xfId="0" applyFill="1" applyAlignment="1">
      <alignment vertical="center"/>
    </xf>
    <xf numFmtId="0" fontId="0" fillId="20" borderId="31" xfId="0" applyFill="1" applyBorder="1" applyAlignment="1">
      <alignment horizontal="center" vertical="center"/>
    </xf>
    <xf numFmtId="0" fontId="0" fillId="20" borderId="15" xfId="0" applyFill="1" applyBorder="1" applyAlignment="1">
      <alignment vertical="center"/>
    </xf>
    <xf numFmtId="0" fontId="0" fillId="20" borderId="15" xfId="0" applyFill="1" applyBorder="1" applyAlignment="1">
      <alignment vertical="center" wrapText="1"/>
    </xf>
    <xf numFmtId="0" fontId="0" fillId="20" borderId="16" xfId="0" applyFill="1" applyBorder="1" applyAlignment="1">
      <alignment vertical="center" wrapText="1"/>
    </xf>
    <xf numFmtId="0" fontId="0" fillId="0" borderId="31" xfId="0" applyFill="1" applyBorder="1" applyAlignment="1">
      <alignment horizontal="center" vertical="center"/>
    </xf>
    <xf numFmtId="0" fontId="0" fillId="0" borderId="15" xfId="0" applyFill="1" applyBorder="1" applyAlignment="1">
      <alignment vertical="center"/>
    </xf>
    <xf numFmtId="0" fontId="1" fillId="0" borderId="31" xfId="0" applyFont="1" applyFill="1" applyBorder="1" applyAlignment="1">
      <alignment horizontal="center" vertical="center"/>
    </xf>
    <xf numFmtId="4" fontId="0" fillId="0" borderId="15" xfId="0" applyNumberFormat="1" applyBorder="1" applyAlignment="1">
      <alignment vertical="center"/>
    </xf>
    <xf numFmtId="4" fontId="0" fillId="0" borderId="16" xfId="0" applyNumberFormat="1" applyBorder="1" applyAlignment="1">
      <alignment vertical="center"/>
    </xf>
    <xf numFmtId="4" fontId="0" fillId="22" borderId="15" xfId="0" applyNumberFormat="1" applyFill="1" applyBorder="1" applyAlignment="1">
      <alignment vertical="center"/>
    </xf>
    <xf numFmtId="4" fontId="0" fillId="22" borderId="16" xfId="0" applyNumberFormat="1" applyFill="1" applyBorder="1" applyAlignment="1">
      <alignment vertical="center"/>
    </xf>
    <xf numFmtId="4" fontId="0" fillId="20" borderId="15" xfId="0" applyNumberFormat="1" applyFill="1" applyBorder="1" applyAlignment="1">
      <alignment vertical="center"/>
    </xf>
    <xf numFmtId="4" fontId="0" fillId="20" borderId="16" xfId="0" applyNumberFormat="1" applyFill="1" applyBorder="1" applyAlignment="1">
      <alignment vertical="center"/>
    </xf>
    <xf numFmtId="0" fontId="0" fillId="20" borderId="30" xfId="0" applyFill="1" applyBorder="1" applyAlignment="1">
      <alignment horizontal="center" vertical="center"/>
    </xf>
    <xf numFmtId="0" fontId="0" fillId="20" borderId="17" xfId="0" applyFill="1" applyBorder="1" applyAlignment="1">
      <alignment vertical="center"/>
    </xf>
    <xf numFmtId="4" fontId="0" fillId="20" borderId="17" xfId="0" applyNumberFormat="1" applyFill="1" applyBorder="1" applyAlignment="1">
      <alignment vertical="center"/>
    </xf>
    <xf numFmtId="4" fontId="0" fillId="20" borderId="22" xfId="0" applyNumberFormat="1" applyFill="1" applyBorder="1" applyAlignment="1">
      <alignment vertical="center"/>
    </xf>
    <xf numFmtId="4" fontId="0" fillId="0" borderId="13" xfId="0" applyNumberFormat="1" applyBorder="1" applyAlignment="1">
      <alignment vertical="center"/>
    </xf>
    <xf numFmtId="4" fontId="0" fillId="0" borderId="41" xfId="0" applyNumberFormat="1" applyBorder="1" applyAlignment="1">
      <alignment vertical="center"/>
    </xf>
    <xf numFmtId="179" fontId="11" fillId="25" borderId="0" xfId="0" applyNumberFormat="1" applyFont="1" applyFill="1" applyAlignment="1">
      <alignment vertical="center"/>
    </xf>
    <xf numFmtId="180" fontId="11" fillId="25" borderId="0" xfId="0" applyNumberFormat="1" applyFont="1" applyFill="1" applyAlignment="1">
      <alignment vertical="center"/>
    </xf>
    <xf numFmtId="0" fontId="11" fillId="25" borderId="0" xfId="0" applyFont="1" applyFill="1" applyAlignment="1">
      <alignment vertical="center"/>
    </xf>
    <xf numFmtId="0" fontId="10" fillId="24" borderId="41" xfId="0" applyFont="1" applyFill="1" applyBorder="1" applyAlignment="1">
      <alignment horizontal="center" vertical="center" wrapText="1"/>
    </xf>
    <xf numFmtId="0" fontId="10" fillId="24" borderId="42" xfId="0" applyFont="1" applyFill="1" applyBorder="1" applyAlignment="1">
      <alignment horizontal="center" vertical="center" wrapText="1"/>
    </xf>
    <xf numFmtId="0" fontId="12" fillId="24" borderId="43" xfId="0" applyFont="1" applyFill="1" applyBorder="1" applyAlignment="1">
      <alignment horizontal="center" vertical="center" wrapText="1"/>
    </xf>
    <xf numFmtId="0" fontId="12" fillId="24" borderId="42" xfId="0" applyFont="1" applyFill="1" applyBorder="1" applyAlignment="1">
      <alignment horizontal="center" vertical="center" wrapText="1"/>
    </xf>
    <xf numFmtId="186" fontId="10" fillId="24" borderId="43" xfId="58" applyNumberFormat="1" applyFont="1" applyFill="1" applyBorder="1" applyAlignment="1">
      <alignment horizontal="right" vertical="center" wrapText="1"/>
    </xf>
    <xf numFmtId="186" fontId="10" fillId="24" borderId="42" xfId="0" applyNumberFormat="1" applyFont="1" applyFill="1" applyBorder="1" applyAlignment="1">
      <alignment horizontal="right" vertical="center" wrapText="1"/>
    </xf>
    <xf numFmtId="179" fontId="11" fillId="24" borderId="0" xfId="0" applyNumberFormat="1" applyFont="1" applyFill="1" applyAlignment="1">
      <alignment vertical="center"/>
    </xf>
    <xf numFmtId="180" fontId="11" fillId="24" borderId="0" xfId="0" applyNumberFormat="1" applyFont="1" applyFill="1" applyAlignment="1">
      <alignment vertical="center"/>
    </xf>
    <xf numFmtId="0" fontId="11" fillId="24" borderId="0" xfId="0" applyFont="1" applyFill="1" applyAlignment="1">
      <alignment vertical="center"/>
    </xf>
    <xf numFmtId="0" fontId="10" fillId="24" borderId="0" xfId="0" applyFont="1" applyFill="1" applyBorder="1" applyAlignment="1">
      <alignment horizontal="center" vertical="center" wrapText="1"/>
    </xf>
    <xf numFmtId="0" fontId="12" fillId="24" borderId="44" xfId="0" applyFont="1" applyFill="1" applyBorder="1" applyAlignment="1">
      <alignment horizontal="center" vertical="center" wrapText="1"/>
    </xf>
    <xf numFmtId="0" fontId="11" fillId="24" borderId="44" xfId="0" applyFont="1" applyFill="1" applyBorder="1" applyAlignment="1">
      <alignment horizontal="center" vertical="center" wrapText="1"/>
    </xf>
    <xf numFmtId="0" fontId="10" fillId="24" borderId="45" xfId="0" applyFont="1" applyFill="1" applyBorder="1" applyAlignment="1">
      <alignment horizontal="center" vertical="center" wrapText="1"/>
    </xf>
    <xf numFmtId="0" fontId="12" fillId="24" borderId="45" xfId="0" applyFont="1" applyFill="1" applyBorder="1" applyAlignment="1">
      <alignment horizontal="center" vertical="center" wrapText="1"/>
    </xf>
    <xf numFmtId="0" fontId="12" fillId="24" borderId="46" xfId="0" applyFont="1" applyFill="1" applyBorder="1" applyAlignment="1">
      <alignment horizontal="center" vertical="center" wrapText="1"/>
    </xf>
    <xf numFmtId="0" fontId="11" fillId="24" borderId="46" xfId="0" applyFont="1" applyFill="1" applyBorder="1" applyAlignment="1">
      <alignment horizontal="center" vertical="center" wrapText="1"/>
    </xf>
    <xf numFmtId="180" fontId="11" fillId="0" borderId="14" xfId="0" applyNumberFormat="1" applyFont="1" applyBorder="1" applyAlignment="1">
      <alignment horizontal="right" vertical="center" wrapText="1"/>
    </xf>
    <xf numFmtId="180" fontId="11" fillId="0" borderId="22" xfId="0" applyNumberFormat="1" applyFont="1" applyBorder="1" applyAlignment="1">
      <alignment horizontal="right" vertical="center" wrapText="1"/>
    </xf>
    <xf numFmtId="0" fontId="10" fillId="24" borderId="47" xfId="0" applyFont="1" applyFill="1" applyBorder="1" applyAlignment="1">
      <alignment horizontal="center" vertical="center" wrapText="1"/>
    </xf>
    <xf numFmtId="0" fontId="12" fillId="24" borderId="47" xfId="0" applyFont="1" applyFill="1" applyBorder="1" applyAlignment="1">
      <alignment horizontal="center" vertical="center" wrapText="1"/>
    </xf>
    <xf numFmtId="0" fontId="11" fillId="24" borderId="47" xfId="0" applyFont="1" applyFill="1" applyBorder="1" applyAlignment="1">
      <alignment horizontal="center" vertical="center" wrapText="1"/>
    </xf>
    <xf numFmtId="4" fontId="10" fillId="24" borderId="47" xfId="0" applyNumberFormat="1" applyFont="1" applyFill="1" applyBorder="1" applyAlignment="1">
      <alignment horizontal="right" vertical="center" wrapText="1"/>
    </xf>
    <xf numFmtId="4" fontId="11" fillId="24" borderId="47" xfId="0" applyNumberFormat="1" applyFont="1" applyFill="1" applyBorder="1" applyAlignment="1">
      <alignment horizontal="right" vertical="center" wrapText="1"/>
    </xf>
    <xf numFmtId="4" fontId="0" fillId="0" borderId="47" xfId="0" applyNumberFormat="1" applyBorder="1" applyAlignment="1">
      <alignment vertical="center"/>
    </xf>
    <xf numFmtId="4" fontId="0" fillId="0" borderId="10" xfId="0" applyNumberFormat="1" applyBorder="1" applyAlignment="1">
      <alignment/>
    </xf>
    <xf numFmtId="4" fontId="0" fillId="0" borderId="11" xfId="0" applyNumberFormat="1" applyBorder="1" applyAlignment="1">
      <alignment/>
    </xf>
    <xf numFmtId="4" fontId="0" fillId="0" borderId="12" xfId="0" applyNumberFormat="1" applyBorder="1" applyAlignment="1">
      <alignment/>
    </xf>
    <xf numFmtId="4" fontId="0" fillId="0" borderId="11" xfId="0" applyNumberFormat="1" applyBorder="1" applyAlignment="1">
      <alignment horizontal="center"/>
    </xf>
    <xf numFmtId="3" fontId="0" fillId="0" borderId="18" xfId="0" applyNumberFormat="1" applyBorder="1" applyAlignment="1">
      <alignment horizontal="center" vertical="center"/>
    </xf>
    <xf numFmtId="180" fontId="0" fillId="0" borderId="19" xfId="0" applyNumberFormat="1" applyFont="1" applyBorder="1" applyAlignment="1">
      <alignment horizontal="right" vertical="center"/>
    </xf>
    <xf numFmtId="4" fontId="0" fillId="0" borderId="48" xfId="0" applyNumberFormat="1" applyFont="1" applyFill="1" applyBorder="1" applyAlignment="1">
      <alignment vertical="center"/>
    </xf>
    <xf numFmtId="4" fontId="0" fillId="0" borderId="18" xfId="0" applyNumberFormat="1" applyFont="1" applyFill="1" applyBorder="1" applyAlignment="1">
      <alignment vertical="center"/>
    </xf>
    <xf numFmtId="9" fontId="4" fillId="0" borderId="20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186" fontId="10" fillId="24" borderId="43" xfId="58" applyNumberFormat="1" applyFont="1" applyFill="1" applyBorder="1" applyAlignment="1">
      <alignment horizontal="center" vertical="center" wrapText="1"/>
    </xf>
    <xf numFmtId="44" fontId="11" fillId="0" borderId="0" xfId="58" applyFont="1" applyAlignment="1">
      <alignment horizontal="center" vertical="center"/>
    </xf>
    <xf numFmtId="44" fontId="11" fillId="0" borderId="0" xfId="0" applyNumberFormat="1" applyFont="1" applyAlignment="1">
      <alignment horizontal="center" vertical="center"/>
    </xf>
    <xf numFmtId="177" fontId="11" fillId="0" borderId="26" xfId="0" applyNumberFormat="1" applyFont="1" applyBorder="1" applyAlignment="1">
      <alignment horizontal="center" vertical="center"/>
    </xf>
    <xf numFmtId="177" fontId="11" fillId="0" borderId="27" xfId="0" applyNumberFormat="1" applyFont="1" applyBorder="1" applyAlignment="1">
      <alignment horizontal="center" vertical="center"/>
    </xf>
    <xf numFmtId="9" fontId="11" fillId="0" borderId="49" xfId="0" applyNumberFormat="1" applyFont="1" applyBorder="1" applyAlignment="1">
      <alignment horizontal="center" vertical="center" wrapText="1"/>
    </xf>
    <xf numFmtId="9" fontId="11" fillId="0" borderId="50" xfId="0" applyNumberFormat="1" applyFont="1" applyBorder="1" applyAlignment="1">
      <alignment horizontal="center" vertical="center" wrapText="1"/>
    </xf>
    <xf numFmtId="9" fontId="11" fillId="24" borderId="43" xfId="0" applyNumberFormat="1" applyFont="1" applyFill="1" applyBorder="1" applyAlignment="1">
      <alignment horizontal="center" vertical="center" wrapText="1"/>
    </xf>
    <xf numFmtId="186" fontId="10" fillId="20" borderId="43" xfId="58" applyNumberFormat="1" applyFont="1" applyFill="1" applyBorder="1" applyAlignment="1">
      <alignment horizontal="right" vertical="center" wrapText="1"/>
    </xf>
    <xf numFmtId="186" fontId="10" fillId="20" borderId="43" xfId="58" applyNumberFormat="1" applyFont="1" applyFill="1" applyBorder="1" applyAlignment="1">
      <alignment horizontal="center" vertical="center" wrapText="1"/>
    </xf>
    <xf numFmtId="186" fontId="10" fillId="20" borderId="42" xfId="0" applyNumberFormat="1" applyFont="1" applyFill="1" applyBorder="1" applyAlignment="1">
      <alignment horizontal="right" vertical="center" wrapText="1"/>
    </xf>
    <xf numFmtId="4" fontId="10" fillId="20" borderId="47" xfId="0" applyNumberFormat="1" applyFont="1" applyFill="1" applyBorder="1" applyAlignment="1">
      <alignment horizontal="right" vertical="center" wrapText="1"/>
    </xf>
    <xf numFmtId="0" fontId="10" fillId="20" borderId="47" xfId="0" applyFont="1" applyFill="1" applyBorder="1" applyAlignment="1">
      <alignment horizontal="center" vertical="center" wrapText="1"/>
    </xf>
    <xf numFmtId="0" fontId="10" fillId="20" borderId="45" xfId="0" applyFont="1" applyFill="1" applyBorder="1" applyAlignment="1">
      <alignment horizontal="center" vertical="center" wrapText="1"/>
    </xf>
    <xf numFmtId="9" fontId="10" fillId="20" borderId="43" xfId="58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4" fontId="1" fillId="0" borderId="0" xfId="0" applyNumberFormat="1" applyFont="1" applyFill="1" applyBorder="1" applyAlignment="1">
      <alignment vertical="center"/>
    </xf>
    <xf numFmtId="9" fontId="4" fillId="24" borderId="13" xfId="0" applyNumberFormat="1" applyFont="1" applyFill="1" applyBorder="1" applyAlignment="1">
      <alignment horizontal="center" vertical="center"/>
    </xf>
    <xf numFmtId="4" fontId="0" fillId="24" borderId="51" xfId="0" applyNumberFormat="1" applyFont="1" applyFill="1" applyBorder="1" applyAlignment="1">
      <alignment vertical="center"/>
    </xf>
    <xf numFmtId="4" fontId="0" fillId="24" borderId="52" xfId="0" applyNumberFormat="1" applyFont="1" applyFill="1" applyBorder="1" applyAlignment="1">
      <alignment vertical="center"/>
    </xf>
    <xf numFmtId="4" fontId="1" fillId="24" borderId="10" xfId="0" applyNumberFormat="1" applyFont="1" applyFill="1" applyBorder="1" applyAlignment="1">
      <alignment vertical="center"/>
    </xf>
    <xf numFmtId="9" fontId="2" fillId="24" borderId="11" xfId="0" applyNumberFormat="1" applyFont="1" applyFill="1" applyBorder="1" applyAlignment="1">
      <alignment horizontal="center" vertical="center"/>
    </xf>
    <xf numFmtId="4" fontId="1" fillId="24" borderId="11" xfId="0" applyNumberFormat="1" applyFont="1" applyFill="1" applyBorder="1" applyAlignment="1">
      <alignment vertical="center"/>
    </xf>
    <xf numFmtId="4" fontId="1" fillId="24" borderId="12" xfId="0" applyNumberFormat="1" applyFont="1" applyFill="1" applyBorder="1" applyAlignment="1">
      <alignment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4" fontId="0" fillId="0" borderId="14" xfId="0" applyNumberFormat="1" applyBorder="1" applyAlignment="1">
      <alignment vertical="center"/>
    </xf>
    <xf numFmtId="49" fontId="0" fillId="0" borderId="0" xfId="0" applyNumberFormat="1" applyAlignment="1">
      <alignment vertical="center"/>
    </xf>
    <xf numFmtId="49" fontId="9" fillId="0" borderId="0" xfId="0" applyNumberFormat="1" applyFont="1" applyBorder="1" applyAlignment="1">
      <alignment horizontal="left" vertical="center"/>
    </xf>
    <xf numFmtId="3" fontId="0" fillId="0" borderId="20" xfId="0" applyNumberFormat="1" applyBorder="1" applyAlignment="1">
      <alignment horizontal="center" vertical="center"/>
    </xf>
    <xf numFmtId="180" fontId="0" fillId="0" borderId="21" xfId="0" applyNumberFormat="1" applyFont="1" applyBorder="1" applyAlignment="1">
      <alignment horizontal="right" vertical="center"/>
    </xf>
    <xf numFmtId="4" fontId="0" fillId="0" borderId="26" xfId="0" applyNumberFormat="1" applyFont="1" applyFill="1" applyBorder="1" applyAlignment="1">
      <alignment vertical="center"/>
    </xf>
    <xf numFmtId="4" fontId="0" fillId="0" borderId="0" xfId="0" applyNumberFormat="1" applyAlignment="1">
      <alignment/>
    </xf>
    <xf numFmtId="4" fontId="0" fillId="0" borderId="20" xfId="0" applyNumberFormat="1" applyFont="1" applyFill="1" applyBorder="1" applyAlignment="1">
      <alignment vertical="center"/>
    </xf>
    <xf numFmtId="4" fontId="0" fillId="0" borderId="0" xfId="0" applyNumberFormat="1" applyBorder="1" applyAlignment="1">
      <alignment/>
    </xf>
    <xf numFmtId="4" fontId="0" fillId="0" borderId="0" xfId="0" applyNumberFormat="1" applyBorder="1" applyAlignment="1">
      <alignment horizontal="center"/>
    </xf>
    <xf numFmtId="4" fontId="0" fillId="0" borderId="28" xfId="0" applyNumberFormat="1" applyBorder="1" applyAlignment="1">
      <alignment vertical="center"/>
    </xf>
    <xf numFmtId="4" fontId="0" fillId="0" borderId="30" xfId="0" applyNumberFormat="1" applyBorder="1" applyAlignment="1">
      <alignment vertical="center"/>
    </xf>
    <xf numFmtId="4" fontId="0" fillId="0" borderId="10" xfId="0" applyNumberFormat="1" applyBorder="1" applyAlignment="1">
      <alignment vertical="center"/>
    </xf>
    <xf numFmtId="4" fontId="0" fillId="0" borderId="11" xfId="0" applyNumberFormat="1" applyBorder="1" applyAlignment="1">
      <alignment horizontal="center" vertical="center"/>
    </xf>
    <xf numFmtId="4" fontId="0" fillId="0" borderId="12" xfId="0" applyNumberFormat="1" applyBorder="1" applyAlignment="1">
      <alignment vertical="center"/>
    </xf>
    <xf numFmtId="4" fontId="0" fillId="0" borderId="40" xfId="0" applyNumberFormat="1" applyBorder="1" applyAlignment="1">
      <alignment vertical="center"/>
    </xf>
    <xf numFmtId="4" fontId="0" fillId="0" borderId="21" xfId="0" applyNumberFormat="1" applyBorder="1" applyAlignment="1">
      <alignment vertical="center"/>
    </xf>
    <xf numFmtId="4" fontId="0" fillId="0" borderId="0" xfId="0" applyNumberFormat="1" applyBorder="1" applyAlignment="1">
      <alignment horizontal="center" vertical="center"/>
    </xf>
    <xf numFmtId="49" fontId="9" fillId="0" borderId="0" xfId="0" applyNumberFormat="1" applyFont="1" applyAlignment="1">
      <alignment vertical="center"/>
    </xf>
    <xf numFmtId="0" fontId="0" fillId="0" borderId="0" xfId="0" applyFill="1" applyAlignment="1">
      <alignment vertical="center"/>
    </xf>
    <xf numFmtId="44" fontId="0" fillId="0" borderId="0" xfId="58" applyBorder="1" applyAlignment="1">
      <alignment vertical="center"/>
    </xf>
    <xf numFmtId="171" fontId="0" fillId="0" borderId="0" xfId="0" applyNumberFormat="1" applyBorder="1" applyAlignment="1">
      <alignment vertical="center"/>
    </xf>
    <xf numFmtId="4" fontId="0" fillId="0" borderId="53" xfId="0" applyNumberFormat="1" applyBorder="1" applyAlignment="1">
      <alignment vertical="center"/>
    </xf>
    <xf numFmtId="4" fontId="0" fillId="0" borderId="54" xfId="0" applyNumberFormat="1" applyBorder="1" applyAlignment="1">
      <alignment horizontal="center" vertical="center"/>
    </xf>
    <xf numFmtId="4" fontId="0" fillId="0" borderId="54" xfId="0" applyNumberFormat="1" applyBorder="1" applyAlignment="1">
      <alignment vertical="center"/>
    </xf>
    <xf numFmtId="4" fontId="1" fillId="0" borderId="55" xfId="0" applyNumberFormat="1" applyFont="1" applyBorder="1" applyAlignment="1">
      <alignment vertical="center"/>
    </xf>
    <xf numFmtId="0" fontId="0" fillId="0" borderId="0" xfId="0" applyBorder="1" applyAlignment="1">
      <alignment horizontal="right" vertical="center"/>
    </xf>
    <xf numFmtId="4" fontId="11" fillId="0" borderId="49" xfId="0" applyNumberFormat="1" applyFont="1" applyBorder="1" applyAlignment="1">
      <alignment horizontal="right" vertical="center" wrapText="1"/>
    </xf>
    <xf numFmtId="4" fontId="11" fillId="0" borderId="50" xfId="0" applyNumberFormat="1" applyFont="1" applyBorder="1" applyAlignment="1">
      <alignment horizontal="right" vertical="center" wrapText="1"/>
    </xf>
    <xf numFmtId="4" fontId="11" fillId="0" borderId="26" xfId="0" applyNumberFormat="1" applyFont="1" applyBorder="1" applyAlignment="1">
      <alignment vertical="center"/>
    </xf>
    <xf numFmtId="4" fontId="11" fillId="0" borderId="27" xfId="0" applyNumberFormat="1" applyFont="1" applyBorder="1" applyAlignment="1">
      <alignment vertical="center"/>
    </xf>
    <xf numFmtId="4" fontId="11" fillId="0" borderId="20" xfId="0" applyNumberFormat="1" applyFont="1" applyBorder="1" applyAlignment="1">
      <alignment vertical="center"/>
    </xf>
    <xf numFmtId="4" fontId="11" fillId="0" borderId="21" xfId="0" applyNumberFormat="1" applyFont="1" applyBorder="1" applyAlignment="1">
      <alignment vertical="center"/>
    </xf>
    <xf numFmtId="4" fontId="11" fillId="0" borderId="17" xfId="0" applyNumberFormat="1" applyFont="1" applyBorder="1" applyAlignment="1">
      <alignment vertical="center"/>
    </xf>
    <xf numFmtId="4" fontId="11" fillId="0" borderId="22" xfId="0" applyNumberFormat="1" applyFont="1" applyBorder="1" applyAlignment="1">
      <alignment vertical="center"/>
    </xf>
    <xf numFmtId="4" fontId="11" fillId="0" borderId="49" xfId="0" applyNumberFormat="1" applyFont="1" applyBorder="1" applyAlignment="1">
      <alignment horizontal="right" vertical="center"/>
    </xf>
    <xf numFmtId="4" fontId="11" fillId="0" borderId="56" xfId="0" applyNumberFormat="1" applyFont="1" applyBorder="1" applyAlignment="1">
      <alignment horizontal="right" vertical="center"/>
    </xf>
    <xf numFmtId="4" fontId="11" fillId="0" borderId="50" xfId="0" applyNumberFormat="1" applyFont="1" applyBorder="1" applyAlignment="1">
      <alignment horizontal="right" vertical="center"/>
    </xf>
    <xf numFmtId="4" fontId="11" fillId="0" borderId="39" xfId="0" applyNumberFormat="1" applyFont="1" applyBorder="1" applyAlignment="1">
      <alignment horizontal="right" vertical="center"/>
    </xf>
    <xf numFmtId="4" fontId="11" fillId="24" borderId="43" xfId="0" applyNumberFormat="1" applyFont="1" applyFill="1" applyBorder="1" applyAlignment="1">
      <alignment horizontal="right" vertical="center" wrapText="1"/>
    </xf>
    <xf numFmtId="0" fontId="1" fillId="0" borderId="0" xfId="0" applyFont="1" applyBorder="1" applyAlignment="1">
      <alignment vertical="center"/>
    </xf>
    <xf numFmtId="49" fontId="1" fillId="0" borderId="0" xfId="0" applyNumberFormat="1" applyFont="1" applyBorder="1" applyAlignment="1">
      <alignment vertical="center"/>
    </xf>
    <xf numFmtId="4" fontId="0" fillId="0" borderId="16" xfId="0" applyNumberFormat="1" applyFont="1" applyBorder="1" applyAlignment="1">
      <alignment horizontal="right" vertical="center"/>
    </xf>
    <xf numFmtId="0" fontId="0" fillId="0" borderId="40" xfId="0" applyBorder="1" applyAlignment="1">
      <alignment horizontal="center" vertical="center"/>
    </xf>
    <xf numFmtId="49" fontId="3" fillId="0" borderId="20" xfId="0" applyNumberFormat="1" applyFont="1" applyBorder="1" applyAlignment="1">
      <alignment horizontal="left" vertical="center" wrapText="1"/>
    </xf>
    <xf numFmtId="3" fontId="0" fillId="0" borderId="57" xfId="0" applyNumberFormat="1" applyBorder="1" applyAlignment="1">
      <alignment horizontal="center" vertical="center" wrapText="1"/>
    </xf>
    <xf numFmtId="4" fontId="0" fillId="0" borderId="58" xfId="0" applyNumberFormat="1" applyBorder="1" applyAlignment="1">
      <alignment vertical="center"/>
    </xf>
    <xf numFmtId="9" fontId="4" fillId="0" borderId="47" xfId="0" applyNumberFormat="1" applyFont="1" applyBorder="1" applyAlignment="1">
      <alignment horizontal="center" vertical="center"/>
    </xf>
    <xf numFmtId="4" fontId="0" fillId="0" borderId="47" xfId="0" applyNumberFormat="1" applyFont="1" applyBorder="1" applyAlignment="1">
      <alignment vertical="center"/>
    </xf>
    <xf numFmtId="4" fontId="0" fillId="0" borderId="45" xfId="0" applyNumberFormat="1" applyFont="1" applyBorder="1" applyAlignment="1">
      <alignment vertical="center"/>
    </xf>
    <xf numFmtId="3" fontId="0" fillId="0" borderId="44" xfId="0" applyNumberFormat="1" applyBorder="1" applyAlignment="1">
      <alignment horizontal="center" vertical="center" wrapText="1"/>
    </xf>
    <xf numFmtId="49" fontId="3" fillId="0" borderId="47" xfId="0" applyNumberFormat="1" applyFont="1" applyBorder="1" applyAlignment="1">
      <alignment horizontal="left" vertical="center" wrapText="1"/>
    </xf>
    <xf numFmtId="4" fontId="0" fillId="0" borderId="47" xfId="0" applyNumberFormat="1" applyFont="1" applyFill="1" applyBorder="1" applyAlignment="1">
      <alignment vertical="center"/>
    </xf>
    <xf numFmtId="181" fontId="0" fillId="22" borderId="21" xfId="0" applyNumberFormat="1" applyFont="1" applyFill="1" applyBorder="1" applyAlignment="1">
      <alignment horizontal="right" vertical="center"/>
    </xf>
    <xf numFmtId="181" fontId="0" fillId="22" borderId="45" xfId="0" applyNumberFormat="1" applyFont="1" applyFill="1" applyBorder="1" applyAlignment="1">
      <alignment horizontal="right" vertical="center"/>
    </xf>
    <xf numFmtId="180" fontId="11" fillId="24" borderId="45" xfId="0" applyNumberFormat="1" applyFont="1" applyFill="1" applyBorder="1" applyAlignment="1">
      <alignment vertical="center"/>
    </xf>
    <xf numFmtId="0" fontId="11" fillId="24" borderId="40" xfId="0" applyFont="1" applyFill="1" applyBorder="1" applyAlignment="1">
      <alignment horizontal="center" vertical="center" wrapText="1"/>
    </xf>
    <xf numFmtId="0" fontId="11" fillId="24" borderId="59" xfId="0" applyFont="1" applyFill="1" applyBorder="1" applyAlignment="1">
      <alignment horizontal="center" vertical="center" wrapText="1"/>
    </xf>
    <xf numFmtId="0" fontId="11" fillId="24" borderId="20" xfId="0" applyFont="1" applyFill="1" applyBorder="1" applyAlignment="1">
      <alignment horizontal="center" vertical="center" wrapText="1"/>
    </xf>
    <xf numFmtId="4" fontId="11" fillId="24" borderId="20" xfId="0" applyNumberFormat="1" applyFont="1" applyFill="1" applyBorder="1" applyAlignment="1">
      <alignment horizontal="right" vertical="center" wrapText="1"/>
    </xf>
    <xf numFmtId="180" fontId="11" fillId="24" borderId="21" xfId="0" applyNumberFormat="1" applyFont="1" applyFill="1" applyBorder="1" applyAlignment="1">
      <alignment vertical="center"/>
    </xf>
    <xf numFmtId="4" fontId="11" fillId="24" borderId="60" xfId="0" applyNumberFormat="1" applyFont="1" applyFill="1" applyBorder="1" applyAlignment="1">
      <alignment horizontal="right" vertical="center" wrapText="1"/>
    </xf>
    <xf numFmtId="9" fontId="11" fillId="24" borderId="60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 vertical="center"/>
    </xf>
    <xf numFmtId="4" fontId="6" fillId="0" borderId="42" xfId="0" applyNumberFormat="1" applyFont="1" applyBorder="1" applyAlignment="1">
      <alignment horizontal="center" vertical="center" wrapText="1"/>
    </xf>
    <xf numFmtId="4" fontId="0" fillId="0" borderId="47" xfId="0" applyNumberFormat="1" applyBorder="1" applyAlignment="1">
      <alignment horizontal="center" vertical="center" wrapText="1"/>
    </xf>
    <xf numFmtId="177" fontId="0" fillId="0" borderId="45" xfId="0" applyNumberFormat="1" applyBorder="1" applyAlignment="1">
      <alignment horizontal="center" vertical="center" wrapText="1"/>
    </xf>
    <xf numFmtId="4" fontId="6" fillId="0" borderId="61" xfId="0" applyNumberFormat="1" applyFont="1" applyBorder="1" applyAlignment="1">
      <alignment horizontal="center" vertical="center" wrapText="1"/>
    </xf>
    <xf numFmtId="4" fontId="1" fillId="0" borderId="58" xfId="0" applyNumberFormat="1" applyFont="1" applyBorder="1" applyAlignment="1">
      <alignment horizontal="right" vertical="center" wrapText="1"/>
    </xf>
    <xf numFmtId="4" fontId="0" fillId="0" borderId="45" xfId="0" applyNumberFormat="1" applyBorder="1" applyAlignment="1">
      <alignment vertical="center"/>
    </xf>
    <xf numFmtId="198" fontId="11" fillId="0" borderId="0" xfId="0" applyNumberFormat="1" applyFont="1" applyAlignment="1">
      <alignment vertical="center"/>
    </xf>
    <xf numFmtId="0" fontId="0" fillId="0" borderId="0" xfId="0" applyBorder="1" applyAlignment="1">
      <alignment vertical="center" wrapText="1"/>
    </xf>
    <xf numFmtId="4" fontId="0" fillId="0" borderId="0" xfId="0" applyNumberFormat="1" applyAlignment="1">
      <alignment horizontal="right" vertical="center"/>
    </xf>
    <xf numFmtId="177" fontId="0" fillId="0" borderId="0" xfId="0" applyNumberFormat="1" applyBorder="1" applyAlignment="1">
      <alignment horizontal="right" vertical="center"/>
    </xf>
    <xf numFmtId="4" fontId="1" fillId="0" borderId="0" xfId="0" applyNumberFormat="1" applyFont="1" applyBorder="1" applyAlignment="1">
      <alignment horizontal="right" vertical="center"/>
    </xf>
    <xf numFmtId="4" fontId="11" fillId="24" borderId="60" xfId="0" applyNumberFormat="1" applyFont="1" applyFill="1" applyBorder="1" applyAlignment="1">
      <alignment horizontal="right" vertical="center"/>
    </xf>
    <xf numFmtId="4" fontId="11" fillId="24" borderId="62" xfId="0" applyNumberFormat="1" applyFont="1" applyFill="1" applyBorder="1" applyAlignment="1">
      <alignment horizontal="right" vertical="center"/>
    </xf>
    <xf numFmtId="4" fontId="11" fillId="24" borderId="43" xfId="0" applyNumberFormat="1" applyFont="1" applyFill="1" applyBorder="1" applyAlignment="1">
      <alignment horizontal="right" vertical="center"/>
    </xf>
    <xf numFmtId="4" fontId="11" fillId="24" borderId="42" xfId="0" applyNumberFormat="1" applyFont="1" applyFill="1" applyBorder="1" applyAlignment="1">
      <alignment horizontal="right" vertical="center"/>
    </xf>
    <xf numFmtId="4" fontId="1" fillId="0" borderId="44" xfId="0" applyNumberFormat="1" applyFont="1" applyBorder="1" applyAlignment="1">
      <alignment horizontal="right" vertical="center" wrapText="1"/>
    </xf>
    <xf numFmtId="0" fontId="0" fillId="0" borderId="17" xfId="0" applyBorder="1" applyAlignment="1">
      <alignment horizontal="center" vertical="center" wrapText="1"/>
    </xf>
    <xf numFmtId="4" fontId="0" fillId="0" borderId="28" xfId="0" applyNumberFormat="1" applyFont="1" applyBorder="1" applyAlignment="1">
      <alignment horizontal="right" vertical="center"/>
    </xf>
    <xf numFmtId="4" fontId="1" fillId="0" borderId="63" xfId="0" applyNumberFormat="1" applyFont="1" applyBorder="1" applyAlignment="1">
      <alignment vertical="center"/>
    </xf>
    <xf numFmtId="4" fontId="0" fillId="0" borderId="20" xfId="0" applyNumberFormat="1" applyBorder="1" applyAlignment="1">
      <alignment horizontal="center" vertical="center" wrapText="1"/>
    </xf>
    <xf numFmtId="4" fontId="1" fillId="0" borderId="27" xfId="0" applyNumberFormat="1" applyFont="1" applyBorder="1" applyAlignment="1">
      <alignment horizontal="right" vertical="center" wrapText="1"/>
    </xf>
    <xf numFmtId="4" fontId="1" fillId="0" borderId="26" xfId="0" applyNumberFormat="1" applyFont="1" applyBorder="1" applyAlignment="1">
      <alignment horizontal="right" vertical="center" wrapText="1"/>
    </xf>
    <xf numFmtId="4" fontId="1" fillId="0" borderId="42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49" fontId="0" fillId="0" borderId="21" xfId="0" applyNumberFormat="1" applyFont="1" applyBorder="1" applyAlignment="1">
      <alignment horizontal="center" vertical="center" wrapText="1"/>
    </xf>
    <xf numFmtId="4" fontId="0" fillId="0" borderId="26" xfId="0" applyNumberFormat="1" applyFont="1" applyBorder="1" applyAlignment="1">
      <alignment horizontal="right" vertical="center"/>
    </xf>
    <xf numFmtId="4" fontId="0" fillId="0" borderId="26" xfId="0" applyNumberFormat="1" applyFont="1" applyFill="1" applyBorder="1" applyAlignment="1">
      <alignment vertical="center"/>
    </xf>
    <xf numFmtId="9" fontId="0" fillId="0" borderId="20" xfId="0" applyNumberFormat="1" applyFont="1" applyBorder="1" applyAlignment="1">
      <alignment horizontal="center" vertical="center"/>
    </xf>
    <xf numFmtId="4" fontId="0" fillId="0" borderId="20" xfId="0" applyNumberFormat="1" applyFont="1" applyBorder="1" applyAlignment="1">
      <alignment vertical="center"/>
    </xf>
    <xf numFmtId="4" fontId="1" fillId="0" borderId="34" xfId="0" applyNumberFormat="1" applyFont="1" applyBorder="1" applyAlignment="1">
      <alignment horizontal="center" vertical="center" wrapText="1"/>
    </xf>
    <xf numFmtId="4" fontId="1" fillId="0" borderId="57" xfId="0" applyNumberFormat="1" applyFont="1" applyBorder="1" applyAlignment="1">
      <alignment horizontal="center" vertical="center" wrapText="1"/>
    </xf>
    <xf numFmtId="4" fontId="0" fillId="0" borderId="21" xfId="0" applyNumberFormat="1" applyFont="1" applyBorder="1" applyAlignment="1">
      <alignment vertical="center"/>
    </xf>
    <xf numFmtId="49" fontId="0" fillId="0" borderId="45" xfId="0" applyNumberFormat="1" applyFont="1" applyBorder="1" applyAlignment="1">
      <alignment horizontal="center" vertical="center" wrapText="1"/>
    </xf>
    <xf numFmtId="4" fontId="0" fillId="0" borderId="58" xfId="0" applyNumberFormat="1" applyFont="1" applyBorder="1" applyAlignment="1">
      <alignment horizontal="right" vertical="center"/>
    </xf>
    <xf numFmtId="4" fontId="0" fillId="0" borderId="58" xfId="0" applyNumberFormat="1" applyFont="1" applyFill="1" applyBorder="1" applyAlignment="1">
      <alignment vertical="center"/>
    </xf>
    <xf numFmtId="9" fontId="0" fillId="0" borderId="47" xfId="0" applyNumberFormat="1" applyFont="1" applyBorder="1" applyAlignment="1">
      <alignment horizontal="center" vertical="center"/>
    </xf>
    <xf numFmtId="4" fontId="0" fillId="0" borderId="47" xfId="0" applyNumberFormat="1" applyFont="1" applyBorder="1" applyAlignment="1">
      <alignment vertical="center"/>
    </xf>
    <xf numFmtId="4" fontId="0" fillId="0" borderId="45" xfId="0" applyNumberFormat="1" applyFont="1" applyBorder="1" applyAlignment="1">
      <alignment vertical="center" shrinkToFit="1"/>
    </xf>
    <xf numFmtId="4" fontId="0" fillId="0" borderId="58" xfId="0" applyNumberFormat="1" applyFont="1" applyBorder="1" applyAlignment="1">
      <alignment vertical="center"/>
    </xf>
    <xf numFmtId="4" fontId="0" fillId="0" borderId="45" xfId="0" applyNumberFormat="1" applyFont="1" applyBorder="1" applyAlignment="1">
      <alignment vertical="center"/>
    </xf>
    <xf numFmtId="180" fontId="0" fillId="0" borderId="0" xfId="0" applyNumberFormat="1" applyFont="1" applyBorder="1" applyAlignment="1">
      <alignment horizontal="center" vertical="center" wrapText="1"/>
    </xf>
    <xf numFmtId="4" fontId="0" fillId="0" borderId="0" xfId="0" applyNumberFormat="1" applyFont="1" applyBorder="1" applyAlignment="1">
      <alignment vertical="center"/>
    </xf>
    <xf numFmtId="4" fontId="0" fillId="0" borderId="0" xfId="0" applyNumberFormat="1" applyFont="1" applyBorder="1" applyAlignment="1">
      <alignment horizontal="center" vertical="center"/>
    </xf>
    <xf numFmtId="4" fontId="0" fillId="0" borderId="26" xfId="0" applyNumberFormat="1" applyFont="1" applyBorder="1" applyAlignment="1">
      <alignment vertical="center"/>
    </xf>
    <xf numFmtId="4" fontId="0" fillId="0" borderId="27" xfId="0" applyNumberFormat="1" applyFont="1" applyBorder="1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177" fontId="0" fillId="0" borderId="0" xfId="0" applyNumberFormat="1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center" vertical="center" wrapText="1"/>
    </xf>
    <xf numFmtId="3" fontId="0" fillId="0" borderId="13" xfId="0" applyNumberFormat="1" applyFont="1" applyBorder="1" applyAlignment="1">
      <alignment horizontal="center" vertical="center"/>
    </xf>
    <xf numFmtId="180" fontId="0" fillId="0" borderId="14" xfId="0" applyNumberFormat="1" applyFont="1" applyBorder="1" applyAlignment="1">
      <alignment horizontal="right" vertical="center"/>
    </xf>
    <xf numFmtId="4" fontId="0" fillId="0" borderId="24" xfId="0" applyNumberFormat="1" applyFont="1" applyFill="1" applyBorder="1" applyAlignment="1">
      <alignment vertical="center"/>
    </xf>
    <xf numFmtId="3" fontId="0" fillId="0" borderId="15" xfId="0" applyNumberFormat="1" applyFont="1" applyBorder="1" applyAlignment="1">
      <alignment horizontal="center" vertical="center"/>
    </xf>
    <xf numFmtId="180" fontId="0" fillId="0" borderId="16" xfId="0" applyNumberFormat="1" applyFont="1" applyBorder="1" applyAlignment="1">
      <alignment horizontal="right" vertical="center"/>
    </xf>
    <xf numFmtId="4" fontId="0" fillId="0" borderId="25" xfId="0" applyNumberFormat="1" applyFont="1" applyFill="1" applyBorder="1" applyAlignment="1">
      <alignment vertical="center"/>
    </xf>
    <xf numFmtId="4" fontId="0" fillId="0" borderId="54" xfId="0" applyNumberFormat="1" applyBorder="1" applyAlignment="1">
      <alignment horizontal="center" vertical="center" wrapText="1"/>
    </xf>
    <xf numFmtId="4" fontId="0" fillId="0" borderId="47" xfId="0" applyNumberFormat="1" applyBorder="1" applyAlignment="1">
      <alignment horizontal="center" vertical="center" wrapText="1"/>
    </xf>
    <xf numFmtId="177" fontId="0" fillId="0" borderId="55" xfId="0" applyNumberFormat="1" applyBorder="1" applyAlignment="1">
      <alignment horizontal="center" vertical="center" wrapText="1"/>
    </xf>
    <xf numFmtId="177" fontId="0" fillId="0" borderId="45" xfId="0" applyNumberFormat="1" applyBorder="1" applyAlignment="1">
      <alignment horizontal="center" vertical="center" wrapText="1"/>
    </xf>
    <xf numFmtId="4" fontId="0" fillId="0" borderId="16" xfId="0" applyNumberFormat="1" applyFont="1" applyBorder="1" applyAlignment="1">
      <alignment horizontal="center" vertical="center" wrapText="1"/>
    </xf>
    <xf numFmtId="4" fontId="0" fillId="0" borderId="19" xfId="0" applyNumberFormat="1" applyFont="1" applyBorder="1" applyAlignment="1">
      <alignment horizontal="center" vertical="center" wrapText="1"/>
    </xf>
    <xf numFmtId="4" fontId="0" fillId="0" borderId="25" xfId="0" applyNumberFormat="1" applyFont="1" applyBorder="1" applyAlignment="1">
      <alignment horizontal="right" vertical="center"/>
    </xf>
    <xf numFmtId="4" fontId="0" fillId="0" borderId="48" xfId="0" applyNumberFormat="1" applyFont="1" applyBorder="1" applyAlignment="1">
      <alignment horizontal="right" vertical="center"/>
    </xf>
    <xf numFmtId="4" fontId="6" fillId="0" borderId="32" xfId="0" applyNumberFormat="1" applyFont="1" applyBorder="1" applyAlignment="1">
      <alignment horizontal="center" vertical="center" wrapText="1"/>
    </xf>
    <xf numFmtId="4" fontId="6" fillId="0" borderId="34" xfId="0" applyNumberFormat="1" applyFont="1" applyBorder="1" applyAlignment="1">
      <alignment horizontal="center" vertical="center" wrapText="1"/>
    </xf>
    <xf numFmtId="4" fontId="6" fillId="0" borderId="57" xfId="0" applyNumberFormat="1" applyFont="1" applyBorder="1" applyAlignment="1">
      <alignment horizontal="center" vertical="center" wrapText="1"/>
    </xf>
    <xf numFmtId="4" fontId="6" fillId="0" borderId="42" xfId="0" applyNumberFormat="1" applyFont="1" applyBorder="1" applyAlignment="1">
      <alignment horizontal="center" vertical="center" wrapText="1"/>
    </xf>
    <xf numFmtId="4" fontId="1" fillId="0" borderId="64" xfId="0" applyNumberFormat="1" applyFont="1" applyBorder="1" applyAlignment="1">
      <alignment horizontal="right" vertical="center" wrapText="1"/>
    </xf>
    <xf numFmtId="4" fontId="1" fillId="0" borderId="44" xfId="0" applyNumberFormat="1" applyFont="1" applyBorder="1" applyAlignment="1">
      <alignment horizontal="right" vertical="center" wrapText="1"/>
    </xf>
    <xf numFmtId="3" fontId="0" fillId="0" borderId="28" xfId="0" applyNumberFormat="1" applyBorder="1" applyAlignment="1">
      <alignment horizontal="center" vertical="center" wrapText="1"/>
    </xf>
    <xf numFmtId="3" fontId="0" fillId="0" borderId="31" xfId="0" applyNumberFormat="1" applyBorder="1" applyAlignment="1">
      <alignment horizontal="center" vertical="center" wrapText="1"/>
    </xf>
    <xf numFmtId="3" fontId="0" fillId="0" borderId="35" xfId="0" applyNumberFormat="1" applyBorder="1" applyAlignment="1">
      <alignment horizontal="center" vertical="center" wrapText="1"/>
    </xf>
    <xf numFmtId="3" fontId="0" fillId="0" borderId="65" xfId="0" applyNumberFormat="1" applyBorder="1" applyAlignment="1">
      <alignment horizontal="center" vertical="center" wrapText="1"/>
    </xf>
    <xf numFmtId="4" fontId="1" fillId="0" borderId="54" xfId="0" applyNumberFormat="1" applyFont="1" applyBorder="1" applyAlignment="1">
      <alignment horizontal="left" vertical="center" wrapText="1"/>
    </xf>
    <xf numFmtId="4" fontId="1" fillId="0" borderId="51" xfId="0" applyNumberFormat="1" applyFont="1" applyBorder="1" applyAlignment="1">
      <alignment horizontal="left" vertical="center" wrapText="1"/>
    </xf>
    <xf numFmtId="4" fontId="1" fillId="0" borderId="47" xfId="0" applyNumberFormat="1" applyFont="1" applyBorder="1" applyAlignment="1">
      <alignment horizontal="left" vertical="center" wrapText="1"/>
    </xf>
    <xf numFmtId="4" fontId="0" fillId="0" borderId="55" xfId="0" applyNumberFormat="1" applyFont="1" applyBorder="1" applyAlignment="1">
      <alignment horizontal="center" vertical="center" wrapText="1"/>
    </xf>
    <xf numFmtId="4" fontId="0" fillId="0" borderId="52" xfId="0" applyNumberFormat="1" applyFont="1" applyBorder="1" applyAlignment="1">
      <alignment horizontal="center" vertical="center" wrapText="1"/>
    </xf>
    <xf numFmtId="4" fontId="0" fillId="0" borderId="24" xfId="0" applyNumberFormat="1" applyFont="1" applyBorder="1" applyAlignment="1">
      <alignment horizontal="right" vertical="center"/>
    </xf>
    <xf numFmtId="4" fontId="0" fillId="0" borderId="16" xfId="0" applyNumberFormat="1" applyBorder="1" applyAlignment="1">
      <alignment horizontal="center" vertical="center" wrapText="1"/>
    </xf>
    <xf numFmtId="4" fontId="0" fillId="0" borderId="19" xfId="0" applyNumberFormat="1" applyBorder="1" applyAlignment="1">
      <alignment horizontal="center" vertical="center" wrapText="1"/>
    </xf>
    <xf numFmtId="4" fontId="0" fillId="0" borderId="29" xfId="0" applyNumberFormat="1" applyFont="1" applyBorder="1" applyAlignment="1">
      <alignment horizontal="right" vertical="center"/>
    </xf>
    <xf numFmtId="4" fontId="0" fillId="0" borderId="44" xfId="0" applyNumberFormat="1" applyFont="1" applyBorder="1" applyAlignment="1">
      <alignment horizontal="right" vertical="center"/>
    </xf>
    <xf numFmtId="4" fontId="1" fillId="0" borderId="32" xfId="0" applyNumberFormat="1" applyFont="1" applyBorder="1" applyAlignment="1">
      <alignment horizontal="center" vertical="center" wrapText="1"/>
    </xf>
    <xf numFmtId="4" fontId="1" fillId="0" borderId="43" xfId="0" applyNumberFormat="1" applyFont="1" applyBorder="1" applyAlignment="1">
      <alignment vertical="center"/>
    </xf>
    <xf numFmtId="3" fontId="0" fillId="0" borderId="40" xfId="0" applyNumberFormat="1" applyBorder="1" applyAlignment="1">
      <alignment horizontal="center" vertical="center" wrapText="1"/>
    </xf>
    <xf numFmtId="4" fontId="0" fillId="0" borderId="26" xfId="0" applyNumberFormat="1" applyFont="1" applyBorder="1" applyAlignment="1">
      <alignment horizontal="right" vertical="center"/>
    </xf>
    <xf numFmtId="0" fontId="0" fillId="0" borderId="66" xfId="0" applyFont="1" applyBorder="1" applyAlignment="1">
      <alignment horizontal="center" vertical="center" wrapText="1"/>
    </xf>
    <xf numFmtId="0" fontId="0" fillId="0" borderId="67" xfId="0" applyBorder="1" applyAlignment="1">
      <alignment horizontal="center" vertical="center" wrapText="1"/>
    </xf>
    <xf numFmtId="4" fontId="0" fillId="0" borderId="64" xfId="0" applyNumberFormat="1" applyFont="1" applyBorder="1" applyAlignment="1">
      <alignment horizontal="right" vertical="center"/>
    </xf>
    <xf numFmtId="4" fontId="0" fillId="0" borderId="68" xfId="0" applyNumberFormat="1" applyFont="1" applyBorder="1" applyAlignment="1">
      <alignment horizontal="right" vertical="center"/>
    </xf>
    <xf numFmtId="4" fontId="2" fillId="0" borderId="54" xfId="0" applyNumberFormat="1" applyFont="1" applyBorder="1" applyAlignment="1">
      <alignment horizontal="left" vertical="center" wrapText="1"/>
    </xf>
    <xf numFmtId="4" fontId="2" fillId="0" borderId="51" xfId="0" applyNumberFormat="1" applyFont="1" applyBorder="1" applyAlignment="1">
      <alignment horizontal="left" vertical="center" wrapText="1"/>
    </xf>
    <xf numFmtId="4" fontId="2" fillId="0" borderId="47" xfId="0" applyNumberFormat="1" applyFont="1" applyBorder="1" applyAlignment="1">
      <alignment horizontal="left" vertical="center" wrapText="1"/>
    </xf>
    <xf numFmtId="4" fontId="1" fillId="0" borderId="54" xfId="0" applyNumberFormat="1" applyFont="1" applyBorder="1" applyAlignment="1">
      <alignment horizontal="center" vertical="center" wrapText="1"/>
    </xf>
    <xf numFmtId="4" fontId="1" fillId="0" borderId="51" xfId="0" applyNumberFormat="1" applyFont="1" applyBorder="1" applyAlignment="1">
      <alignment horizontal="center" vertical="center" wrapText="1"/>
    </xf>
    <xf numFmtId="4" fontId="1" fillId="0" borderId="47" xfId="0" applyNumberFormat="1" applyFont="1" applyBorder="1" applyAlignment="1">
      <alignment horizontal="center" vertical="center" wrapText="1"/>
    </xf>
    <xf numFmtId="177" fontId="1" fillId="0" borderId="55" xfId="0" applyNumberFormat="1" applyFont="1" applyBorder="1" applyAlignment="1">
      <alignment horizontal="center" vertical="center" wrapText="1"/>
    </xf>
    <xf numFmtId="177" fontId="1" fillId="0" borderId="52" xfId="0" applyNumberFormat="1" applyFont="1" applyBorder="1" applyAlignment="1">
      <alignment horizontal="center" vertical="center" wrapText="1"/>
    </xf>
    <xf numFmtId="177" fontId="1" fillId="0" borderId="45" xfId="0" applyNumberFormat="1" applyFont="1" applyBorder="1" applyAlignment="1">
      <alignment horizontal="center" vertical="center" wrapText="1"/>
    </xf>
    <xf numFmtId="4" fontId="0" fillId="0" borderId="69" xfId="0" applyNumberFormat="1" applyBorder="1" applyAlignment="1">
      <alignment horizontal="center" vertical="center" wrapText="1"/>
    </xf>
    <xf numFmtId="4" fontId="0" fillId="0" borderId="48" xfId="0" applyNumberFormat="1" applyBorder="1" applyAlignment="1">
      <alignment horizontal="center" vertical="center" wrapText="1"/>
    </xf>
    <xf numFmtId="4" fontId="0" fillId="0" borderId="70" xfId="0" applyNumberFormat="1" applyBorder="1" applyAlignment="1">
      <alignment horizontal="center" vertical="center" wrapText="1"/>
    </xf>
    <xf numFmtId="4" fontId="0" fillId="0" borderId="24" xfId="0" applyNumberFormat="1" applyBorder="1" applyAlignment="1">
      <alignment horizontal="center" vertical="center" wrapText="1"/>
    </xf>
    <xf numFmtId="4" fontId="0" fillId="0" borderId="52" xfId="0" applyNumberFormat="1" applyBorder="1" applyAlignment="1">
      <alignment horizontal="center" vertical="center" wrapText="1"/>
    </xf>
    <xf numFmtId="4" fontId="0" fillId="0" borderId="45" xfId="0" applyNumberFormat="1" applyBorder="1" applyAlignment="1">
      <alignment horizontal="center" vertical="center" wrapText="1"/>
    </xf>
    <xf numFmtId="4" fontId="1" fillId="0" borderId="32" xfId="0" applyNumberFormat="1" applyFont="1" applyBorder="1" applyAlignment="1">
      <alignment horizontal="center" vertical="center" wrapText="1"/>
    </xf>
    <xf numFmtId="4" fontId="1" fillId="0" borderId="33" xfId="0" applyNumberFormat="1" applyFont="1" applyBorder="1" applyAlignment="1">
      <alignment horizontal="center" vertical="center" wrapText="1"/>
    </xf>
    <xf numFmtId="4" fontId="1" fillId="0" borderId="34" xfId="0" applyNumberFormat="1" applyFont="1" applyBorder="1" applyAlignment="1">
      <alignment horizontal="center" vertical="center" wrapText="1"/>
    </xf>
    <xf numFmtId="4" fontId="1" fillId="0" borderId="71" xfId="0" applyNumberFormat="1" applyFont="1" applyBorder="1" applyAlignment="1">
      <alignment horizontal="center" vertical="center" wrapText="1"/>
    </xf>
    <xf numFmtId="4" fontId="1" fillId="0" borderId="72" xfId="0" applyNumberFormat="1" applyFont="1" applyBorder="1" applyAlignment="1">
      <alignment horizontal="center" vertical="center" wrapText="1"/>
    </xf>
    <xf numFmtId="4" fontId="1" fillId="0" borderId="56" xfId="0" applyNumberFormat="1" applyFont="1" applyBorder="1" applyAlignment="1">
      <alignment horizontal="center" vertical="center" wrapText="1"/>
    </xf>
    <xf numFmtId="4" fontId="0" fillId="0" borderId="29" xfId="0" applyNumberFormat="1" applyBorder="1" applyAlignment="1">
      <alignment horizontal="center" vertical="center" wrapText="1"/>
    </xf>
    <xf numFmtId="4" fontId="0" fillId="0" borderId="68" xfId="0" applyNumberFormat="1" applyBorder="1" applyAlignment="1">
      <alignment horizontal="center" vertical="center" wrapText="1"/>
    </xf>
    <xf numFmtId="4" fontId="0" fillId="0" borderId="44" xfId="0" applyNumberFormat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64" xfId="0" applyBorder="1" applyAlignment="1">
      <alignment horizontal="center" vertical="center" wrapText="1"/>
    </xf>
    <xf numFmtId="0" fontId="0" fillId="0" borderId="68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54" xfId="0" applyFont="1" applyBorder="1" applyAlignment="1">
      <alignment horizontal="center" vertical="center" wrapText="1"/>
    </xf>
    <xf numFmtId="0" fontId="0" fillId="0" borderId="51" xfId="0" applyFont="1" applyBorder="1" applyAlignment="1">
      <alignment horizontal="center" vertical="center" wrapText="1"/>
    </xf>
    <xf numFmtId="0" fontId="0" fillId="0" borderId="47" xfId="0" applyFont="1" applyBorder="1" applyAlignment="1">
      <alignment horizontal="center" vertical="center" wrapText="1"/>
    </xf>
    <xf numFmtId="4" fontId="1" fillId="0" borderId="55" xfId="0" applyNumberFormat="1" applyFont="1" applyBorder="1" applyAlignment="1">
      <alignment horizontal="center" vertical="center" textRotation="90" wrapText="1"/>
    </xf>
    <xf numFmtId="4" fontId="1" fillId="0" borderId="52" xfId="0" applyNumberFormat="1" applyFont="1" applyBorder="1" applyAlignment="1">
      <alignment horizontal="center" vertical="center" textRotation="90" wrapText="1"/>
    </xf>
    <xf numFmtId="4" fontId="1" fillId="0" borderId="45" xfId="0" applyNumberFormat="1" applyFont="1" applyBorder="1" applyAlignment="1">
      <alignment horizontal="center" vertical="center" textRotation="90" wrapText="1"/>
    </xf>
    <xf numFmtId="4" fontId="1" fillId="0" borderId="64" xfId="0" applyNumberFormat="1" applyFont="1" applyBorder="1" applyAlignment="1">
      <alignment horizontal="center" vertical="center" wrapText="1"/>
    </xf>
    <xf numFmtId="4" fontId="1" fillId="0" borderId="68" xfId="0" applyNumberFormat="1" applyFont="1" applyBorder="1" applyAlignment="1">
      <alignment horizontal="center" vertical="center" wrapText="1"/>
    </xf>
    <xf numFmtId="4" fontId="1" fillId="0" borderId="44" xfId="0" applyNumberFormat="1" applyFont="1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0" fillId="0" borderId="73" xfId="0" applyBorder="1" applyAlignment="1">
      <alignment horizontal="center" vertical="center" wrapText="1"/>
    </xf>
    <xf numFmtId="0" fontId="0" fillId="0" borderId="74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75" xfId="0" applyBorder="1" applyAlignment="1">
      <alignment horizontal="center" vertical="center" wrapText="1"/>
    </xf>
    <xf numFmtId="0" fontId="0" fillId="0" borderId="76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4" fontId="0" fillId="0" borderId="14" xfId="0" applyNumberFormat="1" applyFont="1" applyBorder="1" applyAlignment="1">
      <alignment horizontal="center" vertical="center" wrapText="1"/>
    </xf>
    <xf numFmtId="4" fontId="0" fillId="0" borderId="20" xfId="0" applyNumberFormat="1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177" fontId="0" fillId="0" borderId="55" xfId="0" applyNumberFormat="1" applyFont="1" applyBorder="1" applyAlignment="1">
      <alignment horizontal="center" vertical="center" wrapText="1"/>
    </xf>
    <xf numFmtId="177" fontId="0" fillId="0" borderId="45" xfId="0" applyNumberFormat="1" applyFont="1" applyBorder="1" applyAlignment="1">
      <alignment horizontal="center" vertical="center" wrapText="1"/>
    </xf>
    <xf numFmtId="4" fontId="0" fillId="0" borderId="25" xfId="0" applyNumberFormat="1" applyFont="1" applyBorder="1" applyAlignment="1">
      <alignment horizontal="right" vertical="center"/>
    </xf>
    <xf numFmtId="4" fontId="0" fillId="0" borderId="24" xfId="0" applyNumberFormat="1" applyFont="1" applyBorder="1" applyAlignment="1">
      <alignment horizontal="right" vertical="center"/>
    </xf>
    <xf numFmtId="4" fontId="0" fillId="0" borderId="48" xfId="0" applyNumberFormat="1" applyFont="1" applyBorder="1" applyAlignment="1">
      <alignment horizontal="right" vertical="center"/>
    </xf>
    <xf numFmtId="4" fontId="0" fillId="0" borderId="14" xfId="0" applyNumberFormat="1" applyBorder="1" applyAlignment="1">
      <alignment horizontal="center" vertical="center" wrapText="1"/>
    </xf>
    <xf numFmtId="177" fontId="1" fillId="0" borderId="77" xfId="0" applyNumberFormat="1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78" xfId="0" applyBorder="1" applyAlignment="1">
      <alignment horizontal="center" vertical="center" wrapText="1"/>
    </xf>
    <xf numFmtId="0" fontId="0" fillId="0" borderId="79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180" fontId="0" fillId="0" borderId="46" xfId="0" applyNumberFormat="1" applyFont="1" applyBorder="1" applyAlignment="1">
      <alignment horizontal="center" vertical="center"/>
    </xf>
    <xf numFmtId="180" fontId="0" fillId="0" borderId="42" xfId="0" applyNumberFormat="1" applyFont="1" applyBorder="1" applyAlignment="1">
      <alignment vertical="center"/>
    </xf>
    <xf numFmtId="180" fontId="0" fillId="0" borderId="59" xfId="0" applyNumberFormat="1" applyFont="1" applyBorder="1" applyAlignment="1">
      <alignment horizontal="center" vertical="center"/>
    </xf>
    <xf numFmtId="180" fontId="0" fillId="0" borderId="62" xfId="0" applyNumberFormat="1" applyFont="1" applyBorder="1" applyAlignment="1">
      <alignment vertical="center"/>
    </xf>
    <xf numFmtId="0" fontId="0" fillId="0" borderId="4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4" fontId="6" fillId="0" borderId="55" xfId="0" applyNumberFormat="1" applyFont="1" applyBorder="1" applyAlignment="1">
      <alignment horizontal="center" vertical="center" textRotation="90" wrapText="1"/>
    </xf>
    <xf numFmtId="0" fontId="0" fillId="0" borderId="52" xfId="0" applyBorder="1" applyAlignment="1">
      <alignment vertical="center" textRotation="90"/>
    </xf>
    <xf numFmtId="4" fontId="1" fillId="0" borderId="26" xfId="0" applyNumberFormat="1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4" fontId="1" fillId="0" borderId="20" xfId="0" applyNumberFormat="1" applyFont="1" applyBorder="1" applyAlignment="1">
      <alignment horizontal="center" vertical="center" wrapText="1"/>
    </xf>
    <xf numFmtId="4" fontId="0" fillId="0" borderId="18" xfId="0" applyNumberFormat="1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4" fontId="0" fillId="0" borderId="15" xfId="0" applyNumberFormat="1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4" fontId="1" fillId="0" borderId="63" xfId="0" applyNumberFormat="1" applyFont="1" applyBorder="1" applyAlignment="1">
      <alignment horizontal="center" vertical="center"/>
    </xf>
    <xf numFmtId="0" fontId="1" fillId="0" borderId="63" xfId="0" applyFont="1" applyBorder="1" applyAlignment="1">
      <alignment horizontal="center" vertical="center"/>
    </xf>
    <xf numFmtId="49" fontId="1" fillId="24" borderId="32" xfId="0" applyNumberFormat="1" applyFont="1" applyFill="1" applyBorder="1" applyAlignment="1">
      <alignment horizontal="center" vertical="center" wrapText="1"/>
    </xf>
    <xf numFmtId="49" fontId="1" fillId="24" borderId="33" xfId="0" applyNumberFormat="1" applyFont="1" applyFill="1" applyBorder="1" applyAlignment="1">
      <alignment horizontal="center" vertical="center" wrapText="1"/>
    </xf>
    <xf numFmtId="49" fontId="1" fillId="24" borderId="34" xfId="0" applyNumberFormat="1" applyFont="1" applyFill="1" applyBorder="1" applyAlignment="1">
      <alignment horizontal="center" vertical="center" wrapText="1"/>
    </xf>
    <xf numFmtId="49" fontId="1" fillId="24" borderId="71" xfId="0" applyNumberFormat="1" applyFont="1" applyFill="1" applyBorder="1" applyAlignment="1">
      <alignment horizontal="center" vertical="center" wrapText="1"/>
    </xf>
    <xf numFmtId="49" fontId="1" fillId="24" borderId="72" xfId="0" applyNumberFormat="1" applyFont="1" applyFill="1" applyBorder="1" applyAlignment="1">
      <alignment horizontal="center" vertical="center" wrapText="1"/>
    </xf>
    <xf numFmtId="49" fontId="1" fillId="24" borderId="56" xfId="0" applyNumberFormat="1" applyFont="1" applyFill="1" applyBorder="1" applyAlignment="1">
      <alignment horizontal="center" vertical="center" wrapText="1"/>
    </xf>
    <xf numFmtId="0" fontId="1" fillId="24" borderId="71" xfId="0" applyFont="1" applyFill="1" applyBorder="1" applyAlignment="1">
      <alignment horizontal="center" vertical="center" wrapText="1"/>
    </xf>
    <xf numFmtId="0" fontId="1" fillId="24" borderId="72" xfId="0" applyFont="1" applyFill="1" applyBorder="1" applyAlignment="1">
      <alignment horizontal="center" vertical="center" wrapText="1"/>
    </xf>
    <xf numFmtId="0" fontId="1" fillId="24" borderId="56" xfId="0" applyFont="1" applyFill="1" applyBorder="1" applyAlignment="1">
      <alignment horizontal="center" vertical="center" wrapText="1"/>
    </xf>
    <xf numFmtId="0" fontId="1" fillId="24" borderId="80" xfId="0" applyFont="1" applyFill="1" applyBorder="1" applyAlignment="1">
      <alignment horizontal="center" vertical="center" wrapText="1"/>
    </xf>
    <xf numFmtId="0" fontId="1" fillId="24" borderId="81" xfId="0" applyFont="1" applyFill="1" applyBorder="1" applyAlignment="1">
      <alignment horizontal="center" vertical="center" wrapText="1"/>
    </xf>
    <xf numFmtId="0" fontId="1" fillId="24" borderId="82" xfId="0" applyFont="1" applyFill="1" applyBorder="1" applyAlignment="1">
      <alignment horizontal="center" vertical="center" wrapText="1"/>
    </xf>
    <xf numFmtId="4" fontId="0" fillId="0" borderId="31" xfId="0" applyNumberFormat="1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180" fontId="0" fillId="0" borderId="46" xfId="0" applyNumberFormat="1" applyFont="1" applyBorder="1" applyAlignment="1">
      <alignment horizontal="center" vertical="center" wrapText="1"/>
    </xf>
    <xf numFmtId="180" fontId="0" fillId="0" borderId="42" xfId="0" applyNumberFormat="1" applyFont="1" applyBorder="1" applyAlignment="1">
      <alignment horizontal="center" vertical="center" wrapText="1"/>
    </xf>
    <xf numFmtId="49" fontId="1" fillId="20" borderId="75" xfId="0" applyNumberFormat="1" applyFont="1" applyFill="1" applyBorder="1" applyAlignment="1">
      <alignment horizontal="center" vertical="center" wrapText="1"/>
    </xf>
    <xf numFmtId="49" fontId="1" fillId="20" borderId="76" xfId="0" applyNumberFormat="1" applyFont="1" applyFill="1" applyBorder="1" applyAlignment="1">
      <alignment horizontal="center" vertical="center" wrapText="1"/>
    </xf>
    <xf numFmtId="49" fontId="1" fillId="20" borderId="67" xfId="0" applyNumberFormat="1" applyFont="1" applyFill="1" applyBorder="1" applyAlignment="1">
      <alignment horizontal="center" vertical="center" wrapText="1"/>
    </xf>
    <xf numFmtId="49" fontId="6" fillId="0" borderId="57" xfId="0" applyNumberFormat="1" applyFont="1" applyBorder="1" applyAlignment="1">
      <alignment horizontal="center" vertical="center" wrapText="1"/>
    </xf>
    <xf numFmtId="49" fontId="6" fillId="0" borderId="42" xfId="0" applyNumberFormat="1" applyFont="1" applyBorder="1" applyAlignment="1">
      <alignment horizontal="center" vertical="center" wrapText="1"/>
    </xf>
    <xf numFmtId="49" fontId="1" fillId="24" borderId="75" xfId="0" applyNumberFormat="1" applyFont="1" applyFill="1" applyBorder="1" applyAlignment="1">
      <alignment horizontal="center" vertical="center" wrapText="1"/>
    </xf>
    <xf numFmtId="0" fontId="10" fillId="24" borderId="75" xfId="0" applyFont="1" applyFill="1" applyBorder="1" applyAlignment="1">
      <alignment horizontal="center" vertical="center"/>
    </xf>
    <xf numFmtId="0" fontId="0" fillId="24" borderId="76" xfId="0" applyFill="1" applyBorder="1" applyAlignment="1">
      <alignment horizontal="center" vertical="center"/>
    </xf>
    <xf numFmtId="0" fontId="0" fillId="24" borderId="67" xfId="0" applyFill="1" applyBorder="1" applyAlignment="1">
      <alignment horizontal="center" vertical="center"/>
    </xf>
    <xf numFmtId="0" fontId="10" fillId="24" borderId="64" xfId="0" applyFont="1" applyFill="1" applyBorder="1" applyAlignment="1">
      <alignment horizontal="center" vertical="center" wrapText="1"/>
    </xf>
    <xf numFmtId="0" fontId="10" fillId="24" borderId="44" xfId="0" applyFont="1" applyFill="1" applyBorder="1" applyAlignment="1">
      <alignment horizontal="center" vertical="center" wrapText="1"/>
    </xf>
    <xf numFmtId="0" fontId="10" fillId="24" borderId="77" xfId="0" applyFont="1" applyFill="1" applyBorder="1" applyAlignment="1">
      <alignment horizontal="center" vertical="center" wrapText="1"/>
    </xf>
    <xf numFmtId="0" fontId="10" fillId="24" borderId="46" xfId="0" applyFont="1" applyFill="1" applyBorder="1" applyAlignment="1">
      <alignment horizontal="center" vertical="center" wrapText="1"/>
    </xf>
    <xf numFmtId="0" fontId="10" fillId="24" borderId="54" xfId="0" applyFont="1" applyFill="1" applyBorder="1" applyAlignment="1">
      <alignment horizontal="center" vertical="center" wrapText="1"/>
    </xf>
    <xf numFmtId="0" fontId="10" fillId="24" borderId="47" xfId="0" applyFont="1" applyFill="1" applyBorder="1" applyAlignment="1">
      <alignment horizontal="center" vertical="center" wrapText="1"/>
    </xf>
    <xf numFmtId="0" fontId="10" fillId="24" borderId="55" xfId="0" applyFont="1" applyFill="1" applyBorder="1" applyAlignment="1">
      <alignment horizontal="center" vertical="center" wrapText="1"/>
    </xf>
    <xf numFmtId="0" fontId="10" fillId="24" borderId="45" xfId="0" applyFont="1" applyFill="1" applyBorder="1" applyAlignment="1">
      <alignment horizontal="center" vertical="center" wrapText="1"/>
    </xf>
    <xf numFmtId="0" fontId="10" fillId="24" borderId="76" xfId="0" applyFont="1" applyFill="1" applyBorder="1" applyAlignment="1">
      <alignment horizontal="center" vertical="center" wrapText="1"/>
    </xf>
    <xf numFmtId="0" fontId="10" fillId="24" borderId="67" xfId="0" applyFont="1" applyFill="1" applyBorder="1" applyAlignment="1">
      <alignment horizontal="center" vertical="center" wrapText="1"/>
    </xf>
    <xf numFmtId="4" fontId="11" fillId="0" borderId="54" xfId="0" applyNumberFormat="1" applyFont="1" applyBorder="1" applyAlignment="1">
      <alignment horizontal="right" vertical="center" wrapText="1"/>
    </xf>
    <xf numFmtId="0" fontId="0" fillId="0" borderId="47" xfId="0" applyBorder="1" applyAlignment="1">
      <alignment/>
    </xf>
    <xf numFmtId="180" fontId="11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1" fillId="0" borderId="68" xfId="0" applyFont="1" applyBorder="1" applyAlignment="1">
      <alignment horizontal="center" vertical="center" wrapText="1"/>
    </xf>
    <xf numFmtId="0" fontId="11" fillId="0" borderId="44" xfId="0" applyFont="1" applyBorder="1" applyAlignment="1">
      <alignment horizontal="center" vertical="center" wrapText="1"/>
    </xf>
    <xf numFmtId="0" fontId="11" fillId="0" borderId="78" xfId="0" applyFont="1" applyBorder="1" applyAlignment="1">
      <alignment horizontal="center" vertical="center" wrapText="1"/>
    </xf>
    <xf numFmtId="0" fontId="11" fillId="0" borderId="46" xfId="0" applyFont="1" applyBorder="1" applyAlignment="1">
      <alignment horizontal="center" vertical="center" wrapText="1"/>
    </xf>
    <xf numFmtId="0" fontId="11" fillId="0" borderId="51" xfId="0" applyFont="1" applyBorder="1" applyAlignment="1">
      <alignment horizontal="center" vertical="center" wrapText="1"/>
    </xf>
    <xf numFmtId="0" fontId="11" fillId="0" borderId="47" xfId="0" applyFont="1" applyBorder="1" applyAlignment="1">
      <alignment horizontal="center" vertical="center" wrapText="1"/>
    </xf>
    <xf numFmtId="4" fontId="11" fillId="0" borderId="51" xfId="0" applyNumberFormat="1" applyFont="1" applyBorder="1" applyAlignment="1">
      <alignment horizontal="right" vertical="center" wrapText="1"/>
    </xf>
    <xf numFmtId="0" fontId="11" fillId="0" borderId="54" xfId="0" applyFont="1" applyBorder="1" applyAlignment="1">
      <alignment horizontal="center" vertical="center" wrapText="1"/>
    </xf>
    <xf numFmtId="0" fontId="11" fillId="0" borderId="64" xfId="0" applyFont="1" applyBorder="1" applyAlignment="1">
      <alignment horizontal="center" vertical="center" wrapText="1"/>
    </xf>
    <xf numFmtId="0" fontId="11" fillId="0" borderId="77" xfId="0" applyFont="1" applyBorder="1" applyAlignment="1">
      <alignment horizontal="center" vertical="center" wrapText="1"/>
    </xf>
    <xf numFmtId="0" fontId="11" fillId="0" borderId="40" xfId="0" applyFont="1" applyBorder="1" applyAlignment="1">
      <alignment horizontal="right"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11" fillId="0" borderId="30" xfId="0" applyFont="1" applyBorder="1" applyAlignment="1">
      <alignment horizontal="right" vertical="center"/>
    </xf>
    <xf numFmtId="0" fontId="0" fillId="0" borderId="17" xfId="0" applyBorder="1" applyAlignment="1">
      <alignment vertical="center"/>
    </xf>
    <xf numFmtId="0" fontId="0" fillId="0" borderId="22" xfId="0" applyBorder="1" applyAlignment="1">
      <alignment vertical="center"/>
    </xf>
    <xf numFmtId="0" fontId="10" fillId="20" borderId="75" xfId="0" applyFont="1" applyFill="1" applyBorder="1" applyAlignment="1">
      <alignment horizontal="center" vertical="center" wrapText="1"/>
    </xf>
    <xf numFmtId="0" fontId="0" fillId="20" borderId="76" xfId="0" applyFill="1" applyBorder="1" applyAlignment="1">
      <alignment vertical="center"/>
    </xf>
    <xf numFmtId="0" fontId="0" fillId="20" borderId="23" xfId="0" applyFill="1" applyBorder="1" applyAlignment="1">
      <alignment vertical="center"/>
    </xf>
    <xf numFmtId="0" fontId="10" fillId="24" borderId="75" xfId="0" applyFont="1" applyFill="1" applyBorder="1" applyAlignment="1">
      <alignment horizontal="center" vertical="center" wrapText="1"/>
    </xf>
    <xf numFmtId="0" fontId="0" fillId="0" borderId="76" xfId="0" applyBorder="1" applyAlignment="1">
      <alignment vertical="center"/>
    </xf>
    <xf numFmtId="0" fontId="0" fillId="0" borderId="23" xfId="0" applyBorder="1" applyAlignment="1">
      <alignment vertical="center"/>
    </xf>
    <xf numFmtId="10" fontId="0" fillId="22" borderId="37" xfId="0" applyNumberFormat="1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4" fontId="0" fillId="22" borderId="37" xfId="0" applyNumberFormat="1" applyFill="1" applyBorder="1" applyAlignment="1">
      <alignment horizontal="center" vertical="center"/>
    </xf>
    <xf numFmtId="0" fontId="1" fillId="0" borderId="83" xfId="0" applyFont="1" applyBorder="1" applyAlignment="1">
      <alignment vertical="center"/>
    </xf>
    <xf numFmtId="0" fontId="0" fillId="0" borderId="83" xfId="0" applyBorder="1" applyAlignment="1">
      <alignment vertical="center"/>
    </xf>
    <xf numFmtId="0" fontId="0" fillId="0" borderId="36" xfId="0" applyBorder="1" applyAlignment="1">
      <alignment vertical="center"/>
    </xf>
    <xf numFmtId="0" fontId="1" fillId="0" borderId="59" xfId="0" applyFont="1" applyBorder="1" applyAlignment="1">
      <alignment vertical="center" wrapText="1"/>
    </xf>
    <xf numFmtId="0" fontId="0" fillId="0" borderId="74" xfId="0" applyBorder="1" applyAlignment="1">
      <alignment vertical="center"/>
    </xf>
    <xf numFmtId="0" fontId="0" fillId="0" borderId="62" xfId="0" applyBorder="1" applyAlignment="1">
      <alignment vertical="center"/>
    </xf>
    <xf numFmtId="0" fontId="1" fillId="0" borderId="37" xfId="0" applyFont="1" applyFill="1" applyBorder="1" applyAlignment="1">
      <alignment vertical="center"/>
    </xf>
    <xf numFmtId="4" fontId="0" fillId="20" borderId="37" xfId="0" applyNumberFormat="1" applyFill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63"/>
  <sheetViews>
    <sheetView tabSelected="1" view="pageBreakPreview" zoomScaleSheetLayoutView="100" zoomScalePageLayoutView="0" workbookViewId="0" topLeftCell="A747">
      <selection activeCell="B749" sqref="B749"/>
    </sheetView>
  </sheetViews>
  <sheetFormatPr defaultColWidth="9.00390625" defaultRowHeight="12.75"/>
  <cols>
    <col min="1" max="1" width="4.00390625" style="1" customWidth="1"/>
    <col min="2" max="2" width="15.125" style="1" customWidth="1"/>
    <col min="3" max="3" width="4.125" style="1" customWidth="1"/>
    <col min="4" max="5" width="9.00390625" style="1" customWidth="1"/>
    <col min="6" max="6" width="13.125" style="1" customWidth="1"/>
    <col min="7" max="7" width="12.75390625" style="1" customWidth="1"/>
    <col min="8" max="8" width="6.375" style="1" customWidth="1"/>
    <col min="9" max="9" width="9.875" style="1" customWidth="1"/>
    <col min="10" max="10" width="12.75390625" style="1" customWidth="1"/>
    <col min="11" max="11" width="11.00390625" style="1" customWidth="1"/>
    <col min="12" max="12" width="6.75390625" style="1" customWidth="1"/>
    <col min="13" max="13" width="9.375" style="1" customWidth="1"/>
    <col min="14" max="14" width="11.00390625" style="1" customWidth="1"/>
    <col min="15" max="16384" width="9.125" style="1" customWidth="1"/>
  </cols>
  <sheetData>
    <row r="1" spans="1:15" ht="18">
      <c r="A1" s="49"/>
      <c r="B1" s="50"/>
      <c r="C1" s="50"/>
      <c r="D1" s="50"/>
      <c r="E1" s="50"/>
      <c r="F1" s="50"/>
      <c r="G1" s="101" t="s">
        <v>207</v>
      </c>
      <c r="H1" s="50"/>
      <c r="I1" s="50"/>
      <c r="J1" s="50"/>
      <c r="K1" s="50"/>
      <c r="L1" s="50"/>
      <c r="M1" s="50"/>
      <c r="N1" s="50"/>
      <c r="O1" s="14"/>
    </row>
    <row r="2" spans="1:15" ht="18">
      <c r="A2" s="49"/>
      <c r="B2" s="50"/>
      <c r="C2" s="50"/>
      <c r="D2" s="50"/>
      <c r="E2" s="50"/>
      <c r="F2" s="50"/>
      <c r="G2" s="101"/>
      <c r="H2" s="50"/>
      <c r="I2" s="50"/>
      <c r="J2" s="50"/>
      <c r="K2" s="50"/>
      <c r="L2" s="50"/>
      <c r="M2" s="50"/>
      <c r="N2" s="50"/>
      <c r="O2" s="14"/>
    </row>
    <row r="3" spans="1:15" ht="13.5" thickBot="1">
      <c r="A3" s="49"/>
      <c r="B3" s="62" t="s">
        <v>76</v>
      </c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14"/>
    </row>
    <row r="4" spans="2:15" ht="25.5" customHeight="1" thickBot="1">
      <c r="B4" s="58"/>
      <c r="D4" s="2" t="s">
        <v>3</v>
      </c>
      <c r="E4" s="3" t="s">
        <v>4</v>
      </c>
      <c r="F4" s="4" t="s">
        <v>67</v>
      </c>
      <c r="H4" s="5"/>
      <c r="L4" s="5"/>
      <c r="O4" s="14"/>
    </row>
    <row r="5" spans="4:15" ht="12.75">
      <c r="D5" s="381" t="s">
        <v>176</v>
      </c>
      <c r="E5" s="6" t="s">
        <v>5</v>
      </c>
      <c r="F5" s="46"/>
      <c r="G5" s="63"/>
      <c r="H5" s="8" t="s">
        <v>6</v>
      </c>
      <c r="I5" s="9" t="s">
        <v>173</v>
      </c>
      <c r="J5" s="63">
        <f>52+1/7</f>
        <v>52.142857142857146</v>
      </c>
      <c r="L5" s="9"/>
      <c r="M5" s="8" t="s">
        <v>7</v>
      </c>
      <c r="O5" s="220"/>
    </row>
    <row r="6" spans="4:15" ht="12.75" customHeight="1">
      <c r="D6" s="382"/>
      <c r="E6" s="10">
        <v>0.23</v>
      </c>
      <c r="F6" s="47"/>
      <c r="G6" s="63"/>
      <c r="H6" s="5"/>
      <c r="I6" s="9" t="s">
        <v>174</v>
      </c>
      <c r="J6" s="63">
        <f>52+2/7</f>
        <v>52.285714285714285</v>
      </c>
      <c r="L6" s="9"/>
      <c r="M6" s="8" t="s">
        <v>8</v>
      </c>
      <c r="N6" s="13">
        <v>36</v>
      </c>
      <c r="O6" s="220"/>
    </row>
    <row r="7" spans="4:15" ht="12.75">
      <c r="D7" s="382" t="s">
        <v>9</v>
      </c>
      <c r="E7" s="10" t="str">
        <f>E5</f>
        <v>zw</v>
      </c>
      <c r="F7" s="47"/>
      <c r="G7" s="63"/>
      <c r="H7" s="5"/>
      <c r="I7" s="9" t="s">
        <v>175</v>
      </c>
      <c r="J7" s="63">
        <f>52+1/7</f>
        <v>52.142857142857146</v>
      </c>
      <c r="L7" s="9"/>
      <c r="M7" s="12"/>
      <c r="O7" s="14"/>
    </row>
    <row r="8" spans="1:15" ht="12.75" customHeight="1">
      <c r="A8" s="14"/>
      <c r="B8" s="15"/>
      <c r="C8" s="14"/>
      <c r="D8" s="382"/>
      <c r="E8" s="10">
        <f>E6</f>
        <v>0.23</v>
      </c>
      <c r="F8" s="47"/>
      <c r="G8" s="63"/>
      <c r="I8" s="12"/>
      <c r="J8" s="13"/>
      <c r="K8" s="14"/>
      <c r="L8" s="12"/>
      <c r="M8" s="12"/>
      <c r="N8" s="14"/>
      <c r="O8" s="221"/>
    </row>
    <row r="9" spans="1:15" ht="12.75">
      <c r="A9" s="14"/>
      <c r="B9" s="15"/>
      <c r="C9" s="14"/>
      <c r="D9" s="382" t="s">
        <v>10</v>
      </c>
      <c r="E9" s="10" t="str">
        <f aca="true" t="shared" si="0" ref="E9:E14">E7</f>
        <v>zw</v>
      </c>
      <c r="F9" s="47"/>
      <c r="G9" s="63"/>
      <c r="H9" s="12"/>
      <c r="I9" s="12"/>
      <c r="J9" s="14"/>
      <c r="K9" s="14"/>
      <c r="L9" s="12"/>
      <c r="M9" s="12"/>
      <c r="N9" s="14"/>
      <c r="O9" s="14"/>
    </row>
    <row r="10" spans="1:15" ht="12.75">
      <c r="A10" s="14"/>
      <c r="B10" s="15"/>
      <c r="C10" s="14"/>
      <c r="D10" s="382"/>
      <c r="E10" s="10">
        <f t="shared" si="0"/>
        <v>0.23</v>
      </c>
      <c r="F10" s="47"/>
      <c r="G10" s="63"/>
      <c r="H10" s="8" t="s">
        <v>83</v>
      </c>
      <c r="I10" s="12"/>
      <c r="J10" s="14"/>
      <c r="K10" s="14"/>
      <c r="L10" s="8"/>
      <c r="M10" s="12"/>
      <c r="N10" s="14"/>
      <c r="O10" s="14"/>
    </row>
    <row r="11" spans="1:15" ht="12.75">
      <c r="A11" s="14"/>
      <c r="B11" s="15"/>
      <c r="C11" s="14"/>
      <c r="D11" s="382" t="s">
        <v>11</v>
      </c>
      <c r="E11" s="10" t="str">
        <f t="shared" si="0"/>
        <v>zw</v>
      </c>
      <c r="F11" s="47"/>
      <c r="G11" s="63"/>
      <c r="H11" s="64" t="s">
        <v>80</v>
      </c>
      <c r="I11" s="9" t="s">
        <v>173</v>
      </c>
      <c r="J11" s="63">
        <v>7</v>
      </c>
      <c r="K11" s="14"/>
      <c r="L11" s="64"/>
      <c r="M11" s="9"/>
      <c r="N11" s="63"/>
      <c r="O11" s="14"/>
    </row>
    <row r="12" spans="1:15" ht="12.75">
      <c r="A12" s="14"/>
      <c r="B12" s="15"/>
      <c r="C12" s="14"/>
      <c r="D12" s="382"/>
      <c r="E12" s="10">
        <f t="shared" si="0"/>
        <v>0.23</v>
      </c>
      <c r="F12" s="47"/>
      <c r="G12" s="63"/>
      <c r="H12" s="12"/>
      <c r="I12" s="9" t="s">
        <v>174</v>
      </c>
      <c r="J12" s="63">
        <f>J11</f>
        <v>7</v>
      </c>
      <c r="K12" s="14"/>
      <c r="L12" s="12"/>
      <c r="M12" s="9"/>
      <c r="N12" s="63"/>
      <c r="O12" s="14"/>
    </row>
    <row r="13" spans="1:15" ht="12.75">
      <c r="A13" s="14"/>
      <c r="B13" s="15"/>
      <c r="C13" s="14"/>
      <c r="D13" s="382" t="s">
        <v>12</v>
      </c>
      <c r="E13" s="10" t="str">
        <f t="shared" si="0"/>
        <v>zw</v>
      </c>
      <c r="F13" s="47"/>
      <c r="G13" s="63"/>
      <c r="H13" s="12"/>
      <c r="I13" s="9" t="s">
        <v>175</v>
      </c>
      <c r="J13" s="63">
        <f>J12</f>
        <v>7</v>
      </c>
      <c r="K13" s="14"/>
      <c r="L13" s="12"/>
      <c r="M13" s="9"/>
      <c r="N13" s="63"/>
      <c r="O13" s="14"/>
    </row>
    <row r="14" spans="1:15" ht="13.5" thickBot="1">
      <c r="A14" s="14"/>
      <c r="B14" s="15"/>
      <c r="C14" s="14"/>
      <c r="D14" s="383"/>
      <c r="E14" s="16">
        <f t="shared" si="0"/>
        <v>0.23</v>
      </c>
      <c r="F14" s="48"/>
      <c r="G14" s="63"/>
      <c r="J14" s="86" t="s">
        <v>84</v>
      </c>
      <c r="K14" s="14"/>
      <c r="L14" s="12"/>
      <c r="M14" s="12"/>
      <c r="N14" s="63"/>
      <c r="O14" s="14"/>
    </row>
    <row r="15" spans="1:15" ht="12.75">
      <c r="A15" s="14"/>
      <c r="B15" s="15"/>
      <c r="C15" s="14"/>
      <c r="D15" s="50"/>
      <c r="E15" s="100"/>
      <c r="F15" s="99"/>
      <c r="G15" s="87" t="s">
        <v>85</v>
      </c>
      <c r="H15" s="12"/>
      <c r="I15" s="8"/>
      <c r="J15" s="63">
        <f>SUM(J11:J13)</f>
        <v>21</v>
      </c>
      <c r="K15" s="12" t="s">
        <v>206</v>
      </c>
      <c r="L15" s="8"/>
      <c r="M15" s="8"/>
      <c r="N15" s="86"/>
      <c r="O15" s="14"/>
    </row>
    <row r="16" spans="1:15" ht="12.75">
      <c r="A16" s="49"/>
      <c r="C16" s="50"/>
      <c r="D16" s="50"/>
      <c r="E16" s="50"/>
      <c r="F16" s="50"/>
      <c r="O16" s="14"/>
    </row>
    <row r="17" spans="1:15" ht="12.75">
      <c r="A17" s="49"/>
      <c r="C17" s="50"/>
      <c r="D17" s="50"/>
      <c r="E17" s="50"/>
      <c r="F17" s="50"/>
      <c r="G17" s="87"/>
      <c r="H17" s="12"/>
      <c r="I17" s="8"/>
      <c r="J17" s="63"/>
      <c r="O17" s="14"/>
    </row>
    <row r="18" spans="1:15" ht="13.5" thickBot="1">
      <c r="A18" s="49"/>
      <c r="B18" s="15" t="s">
        <v>75</v>
      </c>
      <c r="C18" s="50"/>
      <c r="D18" s="50"/>
      <c r="E18" s="50"/>
      <c r="F18" s="50"/>
      <c r="G18" s="87"/>
      <c r="H18" s="12"/>
      <c r="I18" s="8"/>
      <c r="J18" s="63"/>
      <c r="O18" s="14"/>
    </row>
    <row r="19" spans="2:15" ht="38.25" customHeight="1" thickBot="1">
      <c r="B19" s="402" t="s">
        <v>78</v>
      </c>
      <c r="C19" s="403"/>
      <c r="D19" s="404"/>
      <c r="E19" s="3" t="s">
        <v>4</v>
      </c>
      <c r="F19" s="4" t="s">
        <v>93</v>
      </c>
      <c r="I19" s="102" t="s">
        <v>96</v>
      </c>
      <c r="J19" s="103" t="s">
        <v>97</v>
      </c>
      <c r="L19" s="5"/>
      <c r="O19" s="14"/>
    </row>
    <row r="20" spans="2:15" ht="38.25" customHeight="1">
      <c r="B20" s="399" t="s">
        <v>94</v>
      </c>
      <c r="C20" s="400"/>
      <c r="D20" s="401"/>
      <c r="E20" s="171">
        <v>0.08</v>
      </c>
      <c r="F20" s="253"/>
      <c r="H20" s="5"/>
      <c r="I20" s="9"/>
      <c r="J20" s="103" t="s">
        <v>98</v>
      </c>
      <c r="L20" s="9"/>
      <c r="M20" s="8"/>
      <c r="N20" s="13"/>
      <c r="O20" s="14"/>
    </row>
    <row r="21" spans="2:15" ht="38.25" customHeight="1" thickBot="1">
      <c r="B21" s="396" t="s">
        <v>181</v>
      </c>
      <c r="C21" s="397"/>
      <c r="D21" s="398"/>
      <c r="E21" s="247">
        <v>0.08</v>
      </c>
      <c r="F21" s="254"/>
      <c r="H21" s="5"/>
      <c r="I21" s="9"/>
      <c r="J21" s="12"/>
      <c r="L21" s="9"/>
      <c r="M21" s="8"/>
      <c r="N21" s="13"/>
      <c r="O21" s="14"/>
    </row>
    <row r="22" spans="2:15" ht="12.75" customHeight="1" thickBot="1">
      <c r="B22" s="54"/>
      <c r="C22" s="54"/>
      <c r="D22" s="54"/>
      <c r="E22" s="100"/>
      <c r="F22" s="99"/>
      <c r="H22" s="5"/>
      <c r="I22" s="9"/>
      <c r="J22" s="12"/>
      <c r="L22" s="9"/>
      <c r="M22" s="8"/>
      <c r="N22" s="13"/>
      <c r="O22" s="14"/>
    </row>
    <row r="23" spans="1:15" ht="12.75" customHeight="1">
      <c r="A23" s="384" t="s">
        <v>2</v>
      </c>
      <c r="B23" s="387" t="s">
        <v>74</v>
      </c>
      <c r="C23" s="390" t="s">
        <v>13</v>
      </c>
      <c r="D23" s="393" t="s">
        <v>14</v>
      </c>
      <c r="E23" s="360" t="s">
        <v>72</v>
      </c>
      <c r="F23" s="363" t="s">
        <v>79</v>
      </c>
      <c r="G23" s="372" t="s">
        <v>71</v>
      </c>
      <c r="H23" s="373"/>
      <c r="I23" s="373"/>
      <c r="J23" s="374"/>
      <c r="K23" s="372" t="s">
        <v>15</v>
      </c>
      <c r="L23" s="373"/>
      <c r="M23" s="373"/>
      <c r="N23" s="374"/>
      <c r="O23" s="14"/>
    </row>
    <row r="24" spans="1:15" ht="12.75" customHeight="1">
      <c r="A24" s="385"/>
      <c r="B24" s="388"/>
      <c r="C24" s="391"/>
      <c r="D24" s="394"/>
      <c r="E24" s="361"/>
      <c r="F24" s="364"/>
      <c r="G24" s="375"/>
      <c r="H24" s="376"/>
      <c r="I24" s="376"/>
      <c r="J24" s="377"/>
      <c r="K24" s="375"/>
      <c r="L24" s="376"/>
      <c r="M24" s="376"/>
      <c r="N24" s="377"/>
      <c r="O24" s="14"/>
    </row>
    <row r="25" spans="1:15" ht="12.75" customHeight="1">
      <c r="A25" s="385"/>
      <c r="B25" s="388"/>
      <c r="C25" s="391"/>
      <c r="D25" s="394"/>
      <c r="E25" s="361"/>
      <c r="F25" s="364"/>
      <c r="G25" s="378" t="s">
        <v>69</v>
      </c>
      <c r="H25" s="366" t="s">
        <v>73</v>
      </c>
      <c r="I25" s="367"/>
      <c r="J25" s="346" t="s">
        <v>68</v>
      </c>
      <c r="K25" s="378" t="s">
        <v>69</v>
      </c>
      <c r="L25" s="366" t="s">
        <v>73</v>
      </c>
      <c r="M25" s="367"/>
      <c r="N25" s="346" t="s">
        <v>68</v>
      </c>
      <c r="O25" s="14"/>
    </row>
    <row r="26" spans="1:15" ht="12.75" customHeight="1">
      <c r="A26" s="385"/>
      <c r="B26" s="388"/>
      <c r="C26" s="391"/>
      <c r="D26" s="394"/>
      <c r="E26" s="361"/>
      <c r="F26" s="364"/>
      <c r="G26" s="379"/>
      <c r="H26" s="368"/>
      <c r="I26" s="369"/>
      <c r="J26" s="370"/>
      <c r="K26" s="379"/>
      <c r="L26" s="368"/>
      <c r="M26" s="369"/>
      <c r="N26" s="370"/>
      <c r="O26" s="14"/>
    </row>
    <row r="27" spans="1:15" ht="12.75" customHeight="1" thickBot="1">
      <c r="A27" s="386"/>
      <c r="B27" s="389"/>
      <c r="C27" s="392"/>
      <c r="D27" s="395"/>
      <c r="E27" s="362"/>
      <c r="F27" s="365"/>
      <c r="G27" s="380"/>
      <c r="H27" s="44" t="s">
        <v>16</v>
      </c>
      <c r="I27" s="45" t="s">
        <v>17</v>
      </c>
      <c r="J27" s="371"/>
      <c r="K27" s="380"/>
      <c r="L27" s="44" t="s">
        <v>16</v>
      </c>
      <c r="M27" s="45" t="s">
        <v>17</v>
      </c>
      <c r="N27" s="371"/>
      <c r="O27" s="14"/>
    </row>
    <row r="28" spans="1:15" ht="12.75" customHeight="1" thickBot="1">
      <c r="A28" s="33">
        <v>1</v>
      </c>
      <c r="B28" s="197">
        <v>2</v>
      </c>
      <c r="C28" s="198">
        <v>3</v>
      </c>
      <c r="D28" s="38">
        <v>4</v>
      </c>
      <c r="E28" s="34">
        <v>5</v>
      </c>
      <c r="F28" s="43" t="s">
        <v>53</v>
      </c>
      <c r="G28" s="38">
        <v>7</v>
      </c>
      <c r="H28" s="35">
        <v>8</v>
      </c>
      <c r="I28" s="36">
        <v>9</v>
      </c>
      <c r="J28" s="37">
        <v>10</v>
      </c>
      <c r="K28" s="34">
        <v>11</v>
      </c>
      <c r="L28" s="35">
        <v>12</v>
      </c>
      <c r="M28" s="36">
        <v>13</v>
      </c>
      <c r="N28" s="37">
        <v>14</v>
      </c>
      <c r="O28" s="14"/>
    </row>
    <row r="29" spans="1:15" ht="12.75" customHeight="1">
      <c r="A29" s="335">
        <v>1</v>
      </c>
      <c r="B29" s="339" t="s">
        <v>185</v>
      </c>
      <c r="C29" s="342" t="s">
        <v>176</v>
      </c>
      <c r="D29" s="355">
        <v>5.4</v>
      </c>
      <c r="E29" s="29">
        <f>24*7+16*5</f>
        <v>248</v>
      </c>
      <c r="F29" s="7">
        <f>F$5</f>
        <v>0</v>
      </c>
      <c r="G29" s="39">
        <f>D29*E29*F29*(J$5+J$6+J$7+J$8)</f>
        <v>0</v>
      </c>
      <c r="H29" s="6" t="str">
        <f>$E$5</f>
        <v>zw</v>
      </c>
      <c r="I29" s="31">
        <f>IF(H29="zw",0,G29*H29)</f>
        <v>0</v>
      </c>
      <c r="J29" s="32">
        <f>G29+I29</f>
        <v>0</v>
      </c>
      <c r="K29" s="30">
        <f aca="true" t="shared" si="1" ref="K29:K38">G29/N$6</f>
        <v>0</v>
      </c>
      <c r="L29" s="6" t="str">
        <f>$E$5</f>
        <v>zw</v>
      </c>
      <c r="M29" s="31">
        <f>IF(L29="zw",0,K29*L29)</f>
        <v>0</v>
      </c>
      <c r="N29" s="32">
        <f>K29+M29</f>
        <v>0</v>
      </c>
      <c r="O29" s="14"/>
    </row>
    <row r="30" spans="1:15" ht="12.75" customHeight="1">
      <c r="A30" s="336"/>
      <c r="B30" s="340"/>
      <c r="C30" s="343"/>
      <c r="D30" s="356"/>
      <c r="E30" s="29">
        <f>E29</f>
        <v>248</v>
      </c>
      <c r="F30" s="11">
        <f>F$6</f>
        <v>0</v>
      </c>
      <c r="G30" s="40">
        <f>D29*E30*F30*(J$5+J$6+J$7+J$8)</f>
        <v>0</v>
      </c>
      <c r="H30" s="10">
        <f>$E$6</f>
        <v>0.23</v>
      </c>
      <c r="I30" s="19">
        <f>IF(H30="zw",0,G30*H30)</f>
        <v>0</v>
      </c>
      <c r="J30" s="20">
        <f aca="true" t="shared" si="2" ref="J30:J38">G30+I30</f>
        <v>0</v>
      </c>
      <c r="K30" s="18">
        <f t="shared" si="1"/>
        <v>0</v>
      </c>
      <c r="L30" s="10">
        <f>$E$6</f>
        <v>0.23</v>
      </c>
      <c r="M30" s="19">
        <f>IF(L30="zw",0,K30*L30)</f>
        <v>0</v>
      </c>
      <c r="N30" s="20">
        <f aca="true" t="shared" si="3" ref="N30:N38">K30+M30</f>
        <v>0</v>
      </c>
      <c r="O30" s="14"/>
    </row>
    <row r="31" spans="1:15" ht="12.75" customHeight="1">
      <c r="A31" s="336"/>
      <c r="B31" s="340"/>
      <c r="C31" s="326" t="s">
        <v>9</v>
      </c>
      <c r="D31" s="347">
        <v>80.41</v>
      </c>
      <c r="E31" s="29">
        <f>E30</f>
        <v>248</v>
      </c>
      <c r="F31" s="11">
        <f>F$7</f>
        <v>0</v>
      </c>
      <c r="G31" s="40">
        <f>D31*E31*F31*(J$5+J$6+J$7+J$8)</f>
        <v>0</v>
      </c>
      <c r="H31" s="10" t="str">
        <f>$E$5</f>
        <v>zw</v>
      </c>
      <c r="I31" s="19">
        <f aca="true" t="shared" si="4" ref="I31:I38">IF(H31="zw",0,G31*H31)</f>
        <v>0</v>
      </c>
      <c r="J31" s="20">
        <f t="shared" si="2"/>
        <v>0</v>
      </c>
      <c r="K31" s="18">
        <f t="shared" si="1"/>
        <v>0</v>
      </c>
      <c r="L31" s="10" t="str">
        <f>$E$5</f>
        <v>zw</v>
      </c>
      <c r="M31" s="19">
        <f aca="true" t="shared" si="5" ref="M31:M38">IF(L31="zw",0,K31*L31)</f>
        <v>0</v>
      </c>
      <c r="N31" s="20">
        <f t="shared" si="3"/>
        <v>0</v>
      </c>
      <c r="O31" s="14"/>
    </row>
    <row r="32" spans="1:15" ht="12.75" customHeight="1">
      <c r="A32" s="336"/>
      <c r="B32" s="340"/>
      <c r="C32" s="405"/>
      <c r="D32" s="281"/>
      <c r="E32" s="29">
        <f aca="true" t="shared" si="6" ref="E32:E38">E31</f>
        <v>248</v>
      </c>
      <c r="F32" s="11">
        <f>F$8</f>
        <v>0</v>
      </c>
      <c r="G32" s="40">
        <f>D31*E32*F32*(J$5+J$6+J$7+J$8)</f>
        <v>0</v>
      </c>
      <c r="H32" s="10">
        <f>$E$6</f>
        <v>0.23</v>
      </c>
      <c r="I32" s="19">
        <f t="shared" si="4"/>
        <v>0</v>
      </c>
      <c r="J32" s="20">
        <f t="shared" si="2"/>
        <v>0</v>
      </c>
      <c r="K32" s="18">
        <f t="shared" si="1"/>
        <v>0</v>
      </c>
      <c r="L32" s="10">
        <f>$E$6</f>
        <v>0.23</v>
      </c>
      <c r="M32" s="19">
        <f t="shared" si="5"/>
        <v>0</v>
      </c>
      <c r="N32" s="20">
        <f t="shared" si="3"/>
        <v>0</v>
      </c>
      <c r="O32" s="14"/>
    </row>
    <row r="33" spans="1:15" ht="12.75" customHeight="1">
      <c r="A33" s="336"/>
      <c r="B33" s="340"/>
      <c r="C33" s="326" t="s">
        <v>10</v>
      </c>
      <c r="D33" s="347">
        <v>34.02</v>
      </c>
      <c r="E33" s="29">
        <f t="shared" si="6"/>
        <v>248</v>
      </c>
      <c r="F33" s="11">
        <f>F$9</f>
        <v>0</v>
      </c>
      <c r="G33" s="40">
        <f>D33*E33*F33*(J$5+J$6+J$7+J$8)</f>
        <v>0</v>
      </c>
      <c r="H33" s="10" t="str">
        <f>$E$5</f>
        <v>zw</v>
      </c>
      <c r="I33" s="19">
        <f t="shared" si="4"/>
        <v>0</v>
      </c>
      <c r="J33" s="20">
        <f t="shared" si="2"/>
        <v>0</v>
      </c>
      <c r="K33" s="18">
        <f t="shared" si="1"/>
        <v>0</v>
      </c>
      <c r="L33" s="10" t="str">
        <f>$E$5</f>
        <v>zw</v>
      </c>
      <c r="M33" s="19">
        <f t="shared" si="5"/>
        <v>0</v>
      </c>
      <c r="N33" s="20">
        <f t="shared" si="3"/>
        <v>0</v>
      </c>
      <c r="O33" s="14"/>
    </row>
    <row r="34" spans="1:15" ht="12.75" customHeight="1">
      <c r="A34" s="336"/>
      <c r="B34" s="340"/>
      <c r="C34" s="405"/>
      <c r="D34" s="281"/>
      <c r="E34" s="29">
        <f t="shared" si="6"/>
        <v>248</v>
      </c>
      <c r="F34" s="11">
        <f>F$10</f>
        <v>0</v>
      </c>
      <c r="G34" s="40">
        <f>D33*E34*F34*(J$5+J$6+J$7+J$8)</f>
        <v>0</v>
      </c>
      <c r="H34" s="10">
        <f>$E$6</f>
        <v>0.23</v>
      </c>
      <c r="I34" s="19">
        <f t="shared" si="4"/>
        <v>0</v>
      </c>
      <c r="J34" s="20">
        <f t="shared" si="2"/>
        <v>0</v>
      </c>
      <c r="K34" s="18">
        <f t="shared" si="1"/>
        <v>0</v>
      </c>
      <c r="L34" s="10">
        <f>$E$6</f>
        <v>0.23</v>
      </c>
      <c r="M34" s="19">
        <f t="shared" si="5"/>
        <v>0</v>
      </c>
      <c r="N34" s="20">
        <f t="shared" si="3"/>
        <v>0</v>
      </c>
      <c r="O34" s="14"/>
    </row>
    <row r="35" spans="1:15" ht="12.75" customHeight="1">
      <c r="A35" s="336"/>
      <c r="B35" s="340"/>
      <c r="C35" s="325" t="s">
        <v>11</v>
      </c>
      <c r="D35" s="327">
        <v>579.89</v>
      </c>
      <c r="E35" s="29">
        <f t="shared" si="6"/>
        <v>248</v>
      </c>
      <c r="F35" s="11">
        <f>F$11</f>
        <v>0</v>
      </c>
      <c r="G35" s="40">
        <f>D35*E35*F35*(J$5+J$6+J$7+J$8)</f>
        <v>0</v>
      </c>
      <c r="H35" s="10" t="str">
        <f>$E$5</f>
        <v>zw</v>
      </c>
      <c r="I35" s="19">
        <f t="shared" si="4"/>
        <v>0</v>
      </c>
      <c r="J35" s="20">
        <f t="shared" si="2"/>
        <v>0</v>
      </c>
      <c r="K35" s="18">
        <f t="shared" si="1"/>
        <v>0</v>
      </c>
      <c r="L35" s="10" t="str">
        <f>$E$5</f>
        <v>zw</v>
      </c>
      <c r="M35" s="19">
        <f t="shared" si="5"/>
        <v>0</v>
      </c>
      <c r="N35" s="20">
        <f t="shared" si="3"/>
        <v>0</v>
      </c>
      <c r="O35" s="14"/>
    </row>
    <row r="36" spans="1:15" ht="12.75" customHeight="1">
      <c r="A36" s="336"/>
      <c r="B36" s="340"/>
      <c r="C36" s="325"/>
      <c r="D36" s="327"/>
      <c r="E36" s="29">
        <f t="shared" si="6"/>
        <v>248</v>
      </c>
      <c r="F36" s="11">
        <f>F$12</f>
        <v>0</v>
      </c>
      <c r="G36" s="40">
        <f>D35*E36*F36*(J$5+J$6+J$7+J$8)</f>
        <v>0</v>
      </c>
      <c r="H36" s="10">
        <f>$E$6</f>
        <v>0.23</v>
      </c>
      <c r="I36" s="19">
        <f t="shared" si="4"/>
        <v>0</v>
      </c>
      <c r="J36" s="20">
        <f t="shared" si="2"/>
        <v>0</v>
      </c>
      <c r="K36" s="18">
        <f t="shared" si="1"/>
        <v>0</v>
      </c>
      <c r="L36" s="10">
        <f>$E$6</f>
        <v>0.23</v>
      </c>
      <c r="M36" s="19">
        <f t="shared" si="5"/>
        <v>0</v>
      </c>
      <c r="N36" s="20">
        <f t="shared" si="3"/>
        <v>0</v>
      </c>
      <c r="O36" s="14"/>
    </row>
    <row r="37" spans="1:15" ht="12.75" customHeight="1">
      <c r="A37" s="336"/>
      <c r="B37" s="340"/>
      <c r="C37" s="325" t="s">
        <v>12</v>
      </c>
      <c r="D37" s="327">
        <v>0</v>
      </c>
      <c r="E37" s="29">
        <f t="shared" si="6"/>
        <v>248</v>
      </c>
      <c r="F37" s="11">
        <f>F$13</f>
        <v>0</v>
      </c>
      <c r="G37" s="40">
        <f>D37*E37*F37*(J$5+J$6+J$7+J$8)</f>
        <v>0</v>
      </c>
      <c r="H37" s="10" t="str">
        <f>$E$5</f>
        <v>zw</v>
      </c>
      <c r="I37" s="19">
        <f t="shared" si="4"/>
        <v>0</v>
      </c>
      <c r="J37" s="20">
        <f t="shared" si="2"/>
        <v>0</v>
      </c>
      <c r="K37" s="18">
        <f t="shared" si="1"/>
        <v>0</v>
      </c>
      <c r="L37" s="10" t="str">
        <f>$E$5</f>
        <v>zw</v>
      </c>
      <c r="M37" s="19">
        <f t="shared" si="5"/>
        <v>0</v>
      </c>
      <c r="N37" s="20">
        <f t="shared" si="3"/>
        <v>0</v>
      </c>
      <c r="O37" s="14"/>
    </row>
    <row r="38" spans="1:15" ht="12.75" customHeight="1" thickBot="1">
      <c r="A38" s="336"/>
      <c r="B38" s="340"/>
      <c r="C38" s="326"/>
      <c r="D38" s="328"/>
      <c r="E38" s="29">
        <f t="shared" si="6"/>
        <v>248</v>
      </c>
      <c r="F38" s="168">
        <f>F$14</f>
        <v>0</v>
      </c>
      <c r="G38" s="169">
        <f>D37*E38*F38*(J$5+J$6+J$7+J$8)</f>
        <v>0</v>
      </c>
      <c r="H38" s="21">
        <f>$E$6</f>
        <v>0.23</v>
      </c>
      <c r="I38" s="22">
        <f t="shared" si="4"/>
        <v>0</v>
      </c>
      <c r="J38" s="23">
        <f t="shared" si="2"/>
        <v>0</v>
      </c>
      <c r="K38" s="170">
        <f t="shared" si="1"/>
        <v>0</v>
      </c>
      <c r="L38" s="21">
        <f>$E$6</f>
        <v>0.23</v>
      </c>
      <c r="M38" s="22">
        <f t="shared" si="5"/>
        <v>0</v>
      </c>
      <c r="N38" s="23">
        <f t="shared" si="3"/>
        <v>0</v>
      </c>
      <c r="O38" s="14"/>
    </row>
    <row r="39" spans="1:15" ht="12.75" customHeight="1">
      <c r="A39" s="337"/>
      <c r="B39" s="329" t="s">
        <v>19</v>
      </c>
      <c r="C39" s="330"/>
      <c r="D39" s="285">
        <f>SUM(D29:D38)</f>
        <v>699.72</v>
      </c>
      <c r="E39" s="283" t="s">
        <v>18</v>
      </c>
      <c r="F39" s="323" t="s">
        <v>18</v>
      </c>
      <c r="G39" s="41">
        <f>G29+G31+G33+G35+G37</f>
        <v>0</v>
      </c>
      <c r="H39" s="171" t="str">
        <f>$E$5</f>
        <v>zw</v>
      </c>
      <c r="I39" s="25">
        <f aca="true" t="shared" si="7" ref="I39:K40">I29+I31+I33+I35+I37</f>
        <v>0</v>
      </c>
      <c r="J39" s="26">
        <f t="shared" si="7"/>
        <v>0</v>
      </c>
      <c r="K39" s="41">
        <f t="shared" si="7"/>
        <v>0</v>
      </c>
      <c r="L39" s="171" t="str">
        <f>$E$5</f>
        <v>zw</v>
      </c>
      <c r="M39" s="25">
        <f>M29+M31+M33+M35+M37</f>
        <v>0</v>
      </c>
      <c r="N39" s="26">
        <f>N29+N31+N33+N35+N37</f>
        <v>0</v>
      </c>
      <c r="O39" s="14"/>
    </row>
    <row r="40" spans="1:15" ht="12.75" customHeight="1" thickBot="1">
      <c r="A40" s="338"/>
      <c r="B40" s="331"/>
      <c r="C40" s="332"/>
      <c r="D40" s="284"/>
      <c r="E40" s="280"/>
      <c r="F40" s="324"/>
      <c r="G40" s="42">
        <f>G30+G32+G34+G36+G38</f>
        <v>0</v>
      </c>
      <c r="H40" s="16">
        <f>$E$6</f>
        <v>0.23</v>
      </c>
      <c r="I40" s="27">
        <f t="shared" si="7"/>
        <v>0</v>
      </c>
      <c r="J40" s="28">
        <f t="shared" si="7"/>
        <v>0</v>
      </c>
      <c r="K40" s="42">
        <f t="shared" si="7"/>
        <v>0</v>
      </c>
      <c r="L40" s="16">
        <f>$E$6</f>
        <v>0.23</v>
      </c>
      <c r="M40" s="27">
        <f>M30+M32+M34+M36+M38</f>
        <v>0</v>
      </c>
      <c r="N40" s="28">
        <f>N30+N32+N34+N36+N38</f>
        <v>0</v>
      </c>
      <c r="O40" s="14"/>
    </row>
    <row r="41" spans="1:15" ht="12.75" customHeight="1">
      <c r="A41" s="336">
        <f>A29+1</f>
        <v>2</v>
      </c>
      <c r="B41" s="340" t="s">
        <v>139</v>
      </c>
      <c r="C41" s="342" t="s">
        <v>176</v>
      </c>
      <c r="D41" s="344">
        <v>35.05</v>
      </c>
      <c r="E41" s="29">
        <f>12*7+8*5</f>
        <v>124</v>
      </c>
      <c r="F41" s="7">
        <f>F$5</f>
        <v>0</v>
      </c>
      <c r="G41" s="39">
        <f>D41*E41*F41*(J$5+J$6+J$7+J$8)</f>
        <v>0</v>
      </c>
      <c r="H41" s="6" t="str">
        <f>$E$5</f>
        <v>zw</v>
      </c>
      <c r="I41" s="31">
        <f>IF(H41="zw",0,G41*H41)</f>
        <v>0</v>
      </c>
      <c r="J41" s="32">
        <f>G41+I41</f>
        <v>0</v>
      </c>
      <c r="K41" s="30">
        <f aca="true" t="shared" si="8" ref="K41:K50">G41/N$6</f>
        <v>0</v>
      </c>
      <c r="L41" s="6" t="str">
        <f>$E$5</f>
        <v>zw</v>
      </c>
      <c r="M41" s="31">
        <f>IF(L41="zw",0,K41*L41)</f>
        <v>0</v>
      </c>
      <c r="N41" s="32">
        <f>K41+M41</f>
        <v>0</v>
      </c>
      <c r="O41" s="14"/>
    </row>
    <row r="42" spans="1:15" ht="12.75" customHeight="1">
      <c r="A42" s="336"/>
      <c r="B42" s="340"/>
      <c r="C42" s="343"/>
      <c r="D42" s="327"/>
      <c r="E42" s="17">
        <f>E41</f>
        <v>124</v>
      </c>
      <c r="F42" s="11">
        <f>F$6</f>
        <v>0</v>
      </c>
      <c r="G42" s="40">
        <f>D41*E42*F42*(J$5+J$6+J$7+J$8)</f>
        <v>0</v>
      </c>
      <c r="H42" s="10">
        <f>$E$6</f>
        <v>0.23</v>
      </c>
      <c r="I42" s="19">
        <f>IF(H42="zw",0,G42*H42)</f>
        <v>0</v>
      </c>
      <c r="J42" s="20">
        <f aca="true" t="shared" si="9" ref="J42:J50">G42+I42</f>
        <v>0</v>
      </c>
      <c r="K42" s="18">
        <f t="shared" si="8"/>
        <v>0</v>
      </c>
      <c r="L42" s="10">
        <f>$E$6</f>
        <v>0.23</v>
      </c>
      <c r="M42" s="19">
        <f>IF(L42="zw",0,K42*L42)</f>
        <v>0</v>
      </c>
      <c r="N42" s="20">
        <f aca="true" t="shared" si="10" ref="N42:N50">K42+M42</f>
        <v>0</v>
      </c>
      <c r="O42" s="14"/>
    </row>
    <row r="43" spans="1:15" ht="12.75" customHeight="1">
      <c r="A43" s="336"/>
      <c r="B43" s="340"/>
      <c r="C43" s="325" t="s">
        <v>9</v>
      </c>
      <c r="D43" s="327">
        <v>92.89</v>
      </c>
      <c r="E43" s="17">
        <f>E42</f>
        <v>124</v>
      </c>
      <c r="F43" s="11">
        <f>F$7</f>
        <v>0</v>
      </c>
      <c r="G43" s="40">
        <f>D43*E43*F43*(J$5+J$6+J$7+J$8)</f>
        <v>0</v>
      </c>
      <c r="H43" s="10" t="str">
        <f>$E$5</f>
        <v>zw</v>
      </c>
      <c r="I43" s="19">
        <f aca="true" t="shared" si="11" ref="I43:I50">IF(H43="zw",0,G43*H43)</f>
        <v>0</v>
      </c>
      <c r="J43" s="20">
        <f t="shared" si="9"/>
        <v>0</v>
      </c>
      <c r="K43" s="18">
        <f t="shared" si="8"/>
        <v>0</v>
      </c>
      <c r="L43" s="10" t="str">
        <f>$E$5</f>
        <v>zw</v>
      </c>
      <c r="M43" s="19">
        <f aca="true" t="shared" si="12" ref="M43:M50">IF(L43="zw",0,K43*L43)</f>
        <v>0</v>
      </c>
      <c r="N43" s="20">
        <f t="shared" si="10"/>
        <v>0</v>
      </c>
      <c r="O43" s="14"/>
    </row>
    <row r="44" spans="1:15" ht="12.75" customHeight="1">
      <c r="A44" s="336"/>
      <c r="B44" s="340"/>
      <c r="C44" s="325"/>
      <c r="D44" s="327"/>
      <c r="E44" s="17">
        <f aca="true" t="shared" si="13" ref="E44:E50">E43</f>
        <v>124</v>
      </c>
      <c r="F44" s="11">
        <f>F$8</f>
        <v>0</v>
      </c>
      <c r="G44" s="40">
        <f>D43*E44*F44*(J$5+J$6+J$7+J$8)</f>
        <v>0</v>
      </c>
      <c r="H44" s="10">
        <f>$E$6</f>
        <v>0.23</v>
      </c>
      <c r="I44" s="19">
        <f t="shared" si="11"/>
        <v>0</v>
      </c>
      <c r="J44" s="20">
        <f t="shared" si="9"/>
        <v>0</v>
      </c>
      <c r="K44" s="18">
        <f t="shared" si="8"/>
        <v>0</v>
      </c>
      <c r="L44" s="10">
        <f>$E$6</f>
        <v>0.23</v>
      </c>
      <c r="M44" s="19">
        <f t="shared" si="12"/>
        <v>0</v>
      </c>
      <c r="N44" s="20">
        <f t="shared" si="10"/>
        <v>0</v>
      </c>
      <c r="O44" s="14"/>
    </row>
    <row r="45" spans="1:15" ht="12.75" customHeight="1">
      <c r="A45" s="336"/>
      <c r="B45" s="340"/>
      <c r="C45" s="325" t="s">
        <v>10</v>
      </c>
      <c r="D45" s="327">
        <v>245.31</v>
      </c>
      <c r="E45" s="17">
        <f t="shared" si="13"/>
        <v>124</v>
      </c>
      <c r="F45" s="11">
        <f>F$9</f>
        <v>0</v>
      </c>
      <c r="G45" s="40">
        <f>D45*E45*F45*(J$5+J$6+J$7+J$8)</f>
        <v>0</v>
      </c>
      <c r="H45" s="10" t="str">
        <f>$E$5</f>
        <v>zw</v>
      </c>
      <c r="I45" s="19">
        <f t="shared" si="11"/>
        <v>0</v>
      </c>
      <c r="J45" s="20">
        <f t="shared" si="9"/>
        <v>0</v>
      </c>
      <c r="K45" s="18">
        <f t="shared" si="8"/>
        <v>0</v>
      </c>
      <c r="L45" s="10" t="str">
        <f>$E$5</f>
        <v>zw</v>
      </c>
      <c r="M45" s="19">
        <f t="shared" si="12"/>
        <v>0</v>
      </c>
      <c r="N45" s="20">
        <f t="shared" si="10"/>
        <v>0</v>
      </c>
      <c r="O45" s="14"/>
    </row>
    <row r="46" spans="1:15" ht="12.75" customHeight="1">
      <c r="A46" s="336"/>
      <c r="B46" s="340"/>
      <c r="C46" s="325"/>
      <c r="D46" s="327"/>
      <c r="E46" s="17">
        <f t="shared" si="13"/>
        <v>124</v>
      </c>
      <c r="F46" s="11">
        <f>F$10</f>
        <v>0</v>
      </c>
      <c r="G46" s="40">
        <f>D45*E46*F46*(J$5+J$6+J$7+J$8)</f>
        <v>0</v>
      </c>
      <c r="H46" s="10">
        <f>$E$6</f>
        <v>0.23</v>
      </c>
      <c r="I46" s="19">
        <f t="shared" si="11"/>
        <v>0</v>
      </c>
      <c r="J46" s="20">
        <f t="shared" si="9"/>
        <v>0</v>
      </c>
      <c r="K46" s="18">
        <f t="shared" si="8"/>
        <v>0</v>
      </c>
      <c r="L46" s="10">
        <f>$E$6</f>
        <v>0.23</v>
      </c>
      <c r="M46" s="19">
        <f t="shared" si="12"/>
        <v>0</v>
      </c>
      <c r="N46" s="20">
        <f t="shared" si="10"/>
        <v>0</v>
      </c>
      <c r="O46" s="14"/>
    </row>
    <row r="47" spans="1:15" ht="12.75" customHeight="1">
      <c r="A47" s="336"/>
      <c r="B47" s="340"/>
      <c r="C47" s="325" t="s">
        <v>11</v>
      </c>
      <c r="D47" s="327">
        <v>79.02</v>
      </c>
      <c r="E47" s="17">
        <f t="shared" si="13"/>
        <v>124</v>
      </c>
      <c r="F47" s="11">
        <f>F$11</f>
        <v>0</v>
      </c>
      <c r="G47" s="40">
        <f>D47*E47*F47*(J$5+J$6+J$7+J$8)</f>
        <v>0</v>
      </c>
      <c r="H47" s="10" t="str">
        <f>$E$5</f>
        <v>zw</v>
      </c>
      <c r="I47" s="19">
        <f t="shared" si="11"/>
        <v>0</v>
      </c>
      <c r="J47" s="20">
        <f t="shared" si="9"/>
        <v>0</v>
      </c>
      <c r="K47" s="18">
        <f t="shared" si="8"/>
        <v>0</v>
      </c>
      <c r="L47" s="10" t="str">
        <f>$E$5</f>
        <v>zw</v>
      </c>
      <c r="M47" s="19">
        <f t="shared" si="12"/>
        <v>0</v>
      </c>
      <c r="N47" s="20">
        <f t="shared" si="10"/>
        <v>0</v>
      </c>
      <c r="O47" s="14"/>
    </row>
    <row r="48" spans="1:15" ht="12.75" customHeight="1">
      <c r="A48" s="336"/>
      <c r="B48" s="340"/>
      <c r="C48" s="325"/>
      <c r="D48" s="327"/>
      <c r="E48" s="17">
        <f t="shared" si="13"/>
        <v>124</v>
      </c>
      <c r="F48" s="11">
        <f>F$12</f>
        <v>0</v>
      </c>
      <c r="G48" s="40">
        <f>D47*E48*F48*(J$5+J$6+J$7+J$8)</f>
        <v>0</v>
      </c>
      <c r="H48" s="10">
        <f>$E$6</f>
        <v>0.23</v>
      </c>
      <c r="I48" s="19">
        <f t="shared" si="11"/>
        <v>0</v>
      </c>
      <c r="J48" s="20">
        <f t="shared" si="9"/>
        <v>0</v>
      </c>
      <c r="K48" s="18">
        <f t="shared" si="8"/>
        <v>0</v>
      </c>
      <c r="L48" s="10">
        <f>$E$6</f>
        <v>0.23</v>
      </c>
      <c r="M48" s="19">
        <f t="shared" si="12"/>
        <v>0</v>
      </c>
      <c r="N48" s="20">
        <f t="shared" si="10"/>
        <v>0</v>
      </c>
      <c r="O48" s="14"/>
    </row>
    <row r="49" spans="1:15" ht="12.75" customHeight="1">
      <c r="A49" s="336"/>
      <c r="B49" s="340"/>
      <c r="C49" s="325" t="s">
        <v>12</v>
      </c>
      <c r="D49" s="327">
        <v>31.93</v>
      </c>
      <c r="E49" s="17">
        <f t="shared" si="13"/>
        <v>124</v>
      </c>
      <c r="F49" s="11">
        <f>F$13</f>
        <v>0</v>
      </c>
      <c r="G49" s="40">
        <f>D49*E49*F49*(J$5+J$6+J$7+J$8)</f>
        <v>0</v>
      </c>
      <c r="H49" s="10" t="str">
        <f>$E$5</f>
        <v>zw</v>
      </c>
      <c r="I49" s="19">
        <f t="shared" si="11"/>
        <v>0</v>
      </c>
      <c r="J49" s="20">
        <f t="shared" si="9"/>
        <v>0</v>
      </c>
      <c r="K49" s="18">
        <f t="shared" si="8"/>
        <v>0</v>
      </c>
      <c r="L49" s="10" t="str">
        <f>$E$5</f>
        <v>zw</v>
      </c>
      <c r="M49" s="19">
        <f t="shared" si="12"/>
        <v>0</v>
      </c>
      <c r="N49" s="20">
        <f t="shared" si="10"/>
        <v>0</v>
      </c>
      <c r="O49" s="14"/>
    </row>
    <row r="50" spans="1:15" ht="12.75" customHeight="1" thickBot="1">
      <c r="A50" s="336"/>
      <c r="B50" s="340"/>
      <c r="C50" s="326"/>
      <c r="D50" s="328"/>
      <c r="E50" s="167">
        <f t="shared" si="13"/>
        <v>124</v>
      </c>
      <c r="F50" s="168">
        <f>F$14</f>
        <v>0</v>
      </c>
      <c r="G50" s="169">
        <f>D49*E50*F50*(J$5+J$6+J$7+J$8)</f>
        <v>0</v>
      </c>
      <c r="H50" s="21">
        <f>$E$6</f>
        <v>0.23</v>
      </c>
      <c r="I50" s="22">
        <f t="shared" si="11"/>
        <v>0</v>
      </c>
      <c r="J50" s="23">
        <f t="shared" si="9"/>
        <v>0</v>
      </c>
      <c r="K50" s="170">
        <f t="shared" si="8"/>
        <v>0</v>
      </c>
      <c r="L50" s="21">
        <f>$E$6</f>
        <v>0.23</v>
      </c>
      <c r="M50" s="22">
        <f t="shared" si="12"/>
        <v>0</v>
      </c>
      <c r="N50" s="23">
        <f t="shared" si="10"/>
        <v>0</v>
      </c>
      <c r="O50" s="14"/>
    </row>
    <row r="51" spans="1:15" ht="12.75" customHeight="1">
      <c r="A51" s="337"/>
      <c r="B51" s="329" t="s">
        <v>20</v>
      </c>
      <c r="C51" s="330"/>
      <c r="D51" s="285">
        <f>SUM(D41:D50)</f>
        <v>484.2</v>
      </c>
      <c r="E51" s="283" t="s">
        <v>18</v>
      </c>
      <c r="F51" s="323" t="s">
        <v>18</v>
      </c>
      <c r="G51" s="41">
        <f>G41+G43+G45+G47+G49</f>
        <v>0</v>
      </c>
      <c r="H51" s="171" t="str">
        <f>$E$5</f>
        <v>zw</v>
      </c>
      <c r="I51" s="25">
        <f aca="true" t="shared" si="14" ref="I51:K52">I41+I43+I45+I47+I49</f>
        <v>0</v>
      </c>
      <c r="J51" s="26">
        <f t="shared" si="14"/>
        <v>0</v>
      </c>
      <c r="K51" s="41">
        <f t="shared" si="14"/>
        <v>0</v>
      </c>
      <c r="L51" s="171" t="str">
        <f>$E$5</f>
        <v>zw</v>
      </c>
      <c r="M51" s="25">
        <f>M41+M43+M45+M47+M49</f>
        <v>0</v>
      </c>
      <c r="N51" s="26">
        <f>N41+N43+N45+N47+N49</f>
        <v>0</v>
      </c>
      <c r="O51" s="14"/>
    </row>
    <row r="52" spans="1:15" ht="12.75" customHeight="1" thickBot="1">
      <c r="A52" s="338"/>
      <c r="B52" s="331"/>
      <c r="C52" s="332"/>
      <c r="D52" s="284"/>
      <c r="E52" s="280"/>
      <c r="F52" s="324"/>
      <c r="G52" s="42">
        <f>G42+G44+G46+G48+G50</f>
        <v>0</v>
      </c>
      <c r="H52" s="16">
        <f>$E$6</f>
        <v>0.23</v>
      </c>
      <c r="I52" s="27">
        <f t="shared" si="14"/>
        <v>0</v>
      </c>
      <c r="J52" s="28">
        <f t="shared" si="14"/>
        <v>0</v>
      </c>
      <c r="K52" s="42">
        <f t="shared" si="14"/>
        <v>0</v>
      </c>
      <c r="L52" s="16">
        <f>$E$6</f>
        <v>0.23</v>
      </c>
      <c r="M52" s="27">
        <f>M42+M44+M46+M48+M50</f>
        <v>0</v>
      </c>
      <c r="N52" s="28">
        <f>N42+N44+N46+N48+N50</f>
        <v>0</v>
      </c>
      <c r="O52" s="14"/>
    </row>
    <row r="53" spans="1:15" ht="12.75" customHeight="1">
      <c r="A53" s="335">
        <f>A41+1</f>
        <v>3</v>
      </c>
      <c r="B53" s="339" t="s">
        <v>54</v>
      </c>
      <c r="C53" s="342" t="s">
        <v>176</v>
      </c>
      <c r="D53" s="344">
        <v>10.62</v>
      </c>
      <c r="E53" s="29">
        <f>24*7</f>
        <v>168</v>
      </c>
      <c r="F53" s="7">
        <f>F$5</f>
        <v>0</v>
      </c>
      <c r="G53" s="39">
        <f>D53*E53*F53*(J$5+J$6+J$7+J$8)</f>
        <v>0</v>
      </c>
      <c r="H53" s="6" t="str">
        <f>$E$5</f>
        <v>zw</v>
      </c>
      <c r="I53" s="31">
        <f>IF(H53="zw",0,G53*H53)</f>
        <v>0</v>
      </c>
      <c r="J53" s="32">
        <f>G53+I53</f>
        <v>0</v>
      </c>
      <c r="K53" s="30">
        <f aca="true" t="shared" si="15" ref="K53:K62">G53/N$6</f>
        <v>0</v>
      </c>
      <c r="L53" s="6" t="str">
        <f>$E$5</f>
        <v>zw</v>
      </c>
      <c r="M53" s="31">
        <f>IF(L53="zw",0,K53*L53)</f>
        <v>0</v>
      </c>
      <c r="N53" s="32">
        <f>K53+M53</f>
        <v>0</v>
      </c>
      <c r="O53" s="14"/>
    </row>
    <row r="54" spans="1:15" ht="12.75" customHeight="1">
      <c r="A54" s="336"/>
      <c r="B54" s="340"/>
      <c r="C54" s="343"/>
      <c r="D54" s="327"/>
      <c r="E54" s="17">
        <f>E53</f>
        <v>168</v>
      </c>
      <c r="F54" s="11">
        <f>F$6</f>
        <v>0</v>
      </c>
      <c r="G54" s="40">
        <f>D53*E54*F54*(J$5+J$6+J$7+J$8)</f>
        <v>0</v>
      </c>
      <c r="H54" s="10">
        <f>$E$6</f>
        <v>0.23</v>
      </c>
      <c r="I54" s="19">
        <f>IF(H54="zw",0,G54*H54)</f>
        <v>0</v>
      </c>
      <c r="J54" s="20">
        <f aca="true" t="shared" si="16" ref="J54:J62">G54+I54</f>
        <v>0</v>
      </c>
      <c r="K54" s="18">
        <f t="shared" si="15"/>
        <v>0</v>
      </c>
      <c r="L54" s="10">
        <f>$E$6</f>
        <v>0.23</v>
      </c>
      <c r="M54" s="19">
        <f>IF(L54="zw",0,K54*L54)</f>
        <v>0</v>
      </c>
      <c r="N54" s="20">
        <f aca="true" t="shared" si="17" ref="N54:N62">K54+M54</f>
        <v>0</v>
      </c>
      <c r="O54" s="14"/>
    </row>
    <row r="55" spans="1:15" ht="12.75" customHeight="1">
      <c r="A55" s="336"/>
      <c r="B55" s="340"/>
      <c r="C55" s="325" t="s">
        <v>9</v>
      </c>
      <c r="D55" s="327">
        <v>30.18</v>
      </c>
      <c r="E55" s="17">
        <f>E54</f>
        <v>168</v>
      </c>
      <c r="F55" s="11">
        <f>F$7</f>
        <v>0</v>
      </c>
      <c r="G55" s="40">
        <f>D55*E55*F55*(J$5+J$6+J$7+J$8)</f>
        <v>0</v>
      </c>
      <c r="H55" s="10" t="str">
        <f>$E$5</f>
        <v>zw</v>
      </c>
      <c r="I55" s="19">
        <f aca="true" t="shared" si="18" ref="I55:I62">IF(H55="zw",0,G55*H55)</f>
        <v>0</v>
      </c>
      <c r="J55" s="20">
        <f t="shared" si="16"/>
        <v>0</v>
      </c>
      <c r="K55" s="18">
        <f t="shared" si="15"/>
        <v>0</v>
      </c>
      <c r="L55" s="10" t="str">
        <f>$E$5</f>
        <v>zw</v>
      </c>
      <c r="M55" s="19">
        <f aca="true" t="shared" si="19" ref="M55:M62">IF(L55="zw",0,K55*L55)</f>
        <v>0</v>
      </c>
      <c r="N55" s="20">
        <f t="shared" si="17"/>
        <v>0</v>
      </c>
      <c r="O55" s="14"/>
    </row>
    <row r="56" spans="1:15" ht="12.75" customHeight="1">
      <c r="A56" s="336"/>
      <c r="B56" s="340"/>
      <c r="C56" s="325"/>
      <c r="D56" s="327"/>
      <c r="E56" s="17">
        <f aca="true" t="shared" si="20" ref="E56:E62">E55</f>
        <v>168</v>
      </c>
      <c r="F56" s="11">
        <f>F$8</f>
        <v>0</v>
      </c>
      <c r="G56" s="40">
        <f>D55*E56*F56*(J$5+J$6+J$7+J$8)</f>
        <v>0</v>
      </c>
      <c r="H56" s="10">
        <f>$E$6</f>
        <v>0.23</v>
      </c>
      <c r="I56" s="19">
        <f t="shared" si="18"/>
        <v>0</v>
      </c>
      <c r="J56" s="20">
        <f t="shared" si="16"/>
        <v>0</v>
      </c>
      <c r="K56" s="18">
        <f t="shared" si="15"/>
        <v>0</v>
      </c>
      <c r="L56" s="10">
        <f>$E$6</f>
        <v>0.23</v>
      </c>
      <c r="M56" s="19">
        <f t="shared" si="19"/>
        <v>0</v>
      </c>
      <c r="N56" s="20">
        <f t="shared" si="17"/>
        <v>0</v>
      </c>
      <c r="O56" s="14"/>
    </row>
    <row r="57" spans="1:15" ht="12.75" customHeight="1">
      <c r="A57" s="336"/>
      <c r="B57" s="340"/>
      <c r="C57" s="325" t="s">
        <v>10</v>
      </c>
      <c r="D57" s="327">
        <v>83.31</v>
      </c>
      <c r="E57" s="17">
        <f t="shared" si="20"/>
        <v>168</v>
      </c>
      <c r="F57" s="11">
        <f>F$9</f>
        <v>0</v>
      </c>
      <c r="G57" s="40">
        <f>D57*E57*F57*(J$5+J$6+J$7+J$8)</f>
        <v>0</v>
      </c>
      <c r="H57" s="10" t="str">
        <f>$E$5</f>
        <v>zw</v>
      </c>
      <c r="I57" s="19">
        <f t="shared" si="18"/>
        <v>0</v>
      </c>
      <c r="J57" s="20">
        <f t="shared" si="16"/>
        <v>0</v>
      </c>
      <c r="K57" s="18">
        <f t="shared" si="15"/>
        <v>0</v>
      </c>
      <c r="L57" s="10" t="str">
        <f>$E$5</f>
        <v>zw</v>
      </c>
      <c r="M57" s="19">
        <f t="shared" si="19"/>
        <v>0</v>
      </c>
      <c r="N57" s="20">
        <f t="shared" si="17"/>
        <v>0</v>
      </c>
      <c r="O57" s="14"/>
    </row>
    <row r="58" spans="1:15" ht="12.75" customHeight="1">
      <c r="A58" s="336"/>
      <c r="B58" s="340"/>
      <c r="C58" s="325"/>
      <c r="D58" s="327"/>
      <c r="E58" s="17">
        <f t="shared" si="20"/>
        <v>168</v>
      </c>
      <c r="F58" s="11">
        <f>F$10</f>
        <v>0</v>
      </c>
      <c r="G58" s="40">
        <f>D57*E58*F58*(J$5+J$6+J$7+J$8)</f>
        <v>0</v>
      </c>
      <c r="H58" s="10">
        <f>$E$6</f>
        <v>0.23</v>
      </c>
      <c r="I58" s="19">
        <f t="shared" si="18"/>
        <v>0</v>
      </c>
      <c r="J58" s="242">
        <f t="shared" si="16"/>
        <v>0</v>
      </c>
      <c r="K58" s="18">
        <f t="shared" si="15"/>
        <v>0</v>
      </c>
      <c r="L58" s="10">
        <f>$E$6</f>
        <v>0.23</v>
      </c>
      <c r="M58" s="19">
        <f t="shared" si="19"/>
        <v>0</v>
      </c>
      <c r="N58" s="20">
        <f t="shared" si="17"/>
        <v>0</v>
      </c>
      <c r="O58" s="14"/>
    </row>
    <row r="59" spans="1:15" ht="12.75" customHeight="1">
      <c r="A59" s="336"/>
      <c r="B59" s="340"/>
      <c r="C59" s="325" t="s">
        <v>11</v>
      </c>
      <c r="D59" s="327">
        <v>179.97</v>
      </c>
      <c r="E59" s="17">
        <f t="shared" si="20"/>
        <v>168</v>
      </c>
      <c r="F59" s="11">
        <f>F$11</f>
        <v>0</v>
      </c>
      <c r="G59" s="40">
        <f>D59*E59*F59*(J$5+J$6+J$7+J$8)</f>
        <v>0</v>
      </c>
      <c r="H59" s="10" t="str">
        <f>$E$5</f>
        <v>zw</v>
      </c>
      <c r="I59" s="19">
        <f t="shared" si="18"/>
        <v>0</v>
      </c>
      <c r="J59" s="20">
        <f t="shared" si="16"/>
        <v>0</v>
      </c>
      <c r="K59" s="18">
        <f t="shared" si="15"/>
        <v>0</v>
      </c>
      <c r="L59" s="10" t="str">
        <f>$E$5</f>
        <v>zw</v>
      </c>
      <c r="M59" s="19">
        <f t="shared" si="19"/>
        <v>0</v>
      </c>
      <c r="N59" s="20">
        <f t="shared" si="17"/>
        <v>0</v>
      </c>
      <c r="O59" s="14"/>
    </row>
    <row r="60" spans="1:15" ht="12.75" customHeight="1">
      <c r="A60" s="336"/>
      <c r="B60" s="340"/>
      <c r="C60" s="325"/>
      <c r="D60" s="327"/>
      <c r="E60" s="17">
        <f t="shared" si="20"/>
        <v>168</v>
      </c>
      <c r="F60" s="11">
        <f>F$12</f>
        <v>0</v>
      </c>
      <c r="G60" s="40">
        <f>D59*E60*F60*(J$5+J$6+J$7+J$8)</f>
        <v>0</v>
      </c>
      <c r="H60" s="10">
        <f>$E$6</f>
        <v>0.23</v>
      </c>
      <c r="I60" s="19">
        <f t="shared" si="18"/>
        <v>0</v>
      </c>
      <c r="J60" s="20">
        <f t="shared" si="16"/>
        <v>0</v>
      </c>
      <c r="K60" s="18">
        <f t="shared" si="15"/>
        <v>0</v>
      </c>
      <c r="L60" s="10">
        <f>$E$6</f>
        <v>0.23</v>
      </c>
      <c r="M60" s="19">
        <f t="shared" si="19"/>
        <v>0</v>
      </c>
      <c r="N60" s="20">
        <f t="shared" si="17"/>
        <v>0</v>
      </c>
      <c r="O60" s="14"/>
    </row>
    <row r="61" spans="1:15" ht="12.75" customHeight="1">
      <c r="A61" s="336"/>
      <c r="B61" s="340"/>
      <c r="C61" s="325" t="s">
        <v>12</v>
      </c>
      <c r="D61" s="327">
        <v>11</v>
      </c>
      <c r="E61" s="17">
        <f t="shared" si="20"/>
        <v>168</v>
      </c>
      <c r="F61" s="11">
        <f>F$13</f>
        <v>0</v>
      </c>
      <c r="G61" s="40">
        <f>D61*E61*F61*(J$5+J$6+J$7+J$8)</f>
        <v>0</v>
      </c>
      <c r="H61" s="10" t="str">
        <f>$E$5</f>
        <v>zw</v>
      </c>
      <c r="I61" s="19">
        <f t="shared" si="18"/>
        <v>0</v>
      </c>
      <c r="J61" s="20">
        <f t="shared" si="16"/>
        <v>0</v>
      </c>
      <c r="K61" s="18">
        <f t="shared" si="15"/>
        <v>0</v>
      </c>
      <c r="L61" s="10" t="str">
        <f>$E$5</f>
        <v>zw</v>
      </c>
      <c r="M61" s="19">
        <f t="shared" si="19"/>
        <v>0</v>
      </c>
      <c r="N61" s="20">
        <f t="shared" si="17"/>
        <v>0</v>
      </c>
      <c r="O61" s="14"/>
    </row>
    <row r="62" spans="1:15" ht="12.75" customHeight="1" thickBot="1">
      <c r="A62" s="336"/>
      <c r="B62" s="341"/>
      <c r="C62" s="326"/>
      <c r="D62" s="328"/>
      <c r="E62" s="17">
        <f t="shared" si="20"/>
        <v>168</v>
      </c>
      <c r="F62" s="11">
        <f>F$14</f>
        <v>0</v>
      </c>
      <c r="G62" s="40">
        <f>D61*E62*F62*(J$5+J$6+J$7+J$8)</f>
        <v>0</v>
      </c>
      <c r="H62" s="21">
        <f>$E$6</f>
        <v>0.23</v>
      </c>
      <c r="I62" s="22">
        <f t="shared" si="18"/>
        <v>0</v>
      </c>
      <c r="J62" s="23">
        <f t="shared" si="16"/>
        <v>0</v>
      </c>
      <c r="K62" s="18">
        <f t="shared" si="15"/>
        <v>0</v>
      </c>
      <c r="L62" s="21">
        <f>$E$6</f>
        <v>0.23</v>
      </c>
      <c r="M62" s="22">
        <f t="shared" si="19"/>
        <v>0</v>
      </c>
      <c r="N62" s="23">
        <f t="shared" si="17"/>
        <v>0</v>
      </c>
      <c r="O62" s="14"/>
    </row>
    <row r="63" spans="1:15" ht="12.75" customHeight="1">
      <c r="A63" s="337"/>
      <c r="B63" s="329" t="s">
        <v>21</v>
      </c>
      <c r="C63" s="330"/>
      <c r="D63" s="285">
        <f>SUM(D53:D62)</f>
        <v>315.08</v>
      </c>
      <c r="E63" s="283" t="s">
        <v>18</v>
      </c>
      <c r="F63" s="323" t="s">
        <v>18</v>
      </c>
      <c r="G63" s="41">
        <f>G53+G55+G57+G59+G61</f>
        <v>0</v>
      </c>
      <c r="H63" s="171" t="str">
        <f>$E$5</f>
        <v>zw</v>
      </c>
      <c r="I63" s="25">
        <f aca="true" t="shared" si="21" ref="I63:K64">I53+I55+I57+I59+I61</f>
        <v>0</v>
      </c>
      <c r="J63" s="26">
        <f t="shared" si="21"/>
        <v>0</v>
      </c>
      <c r="K63" s="41">
        <f t="shared" si="21"/>
        <v>0</v>
      </c>
      <c r="L63" s="171" t="str">
        <f>$E$5</f>
        <v>zw</v>
      </c>
      <c r="M63" s="25">
        <f>M53+M55+M57+M59+M61</f>
        <v>0</v>
      </c>
      <c r="N63" s="26">
        <f>N53+N55+N57+N59+N61</f>
        <v>0</v>
      </c>
      <c r="O63" s="14"/>
    </row>
    <row r="64" spans="1:15" ht="12.75" customHeight="1" thickBot="1">
      <c r="A64" s="338"/>
      <c r="B64" s="331"/>
      <c r="C64" s="332"/>
      <c r="D64" s="284"/>
      <c r="E64" s="280"/>
      <c r="F64" s="324"/>
      <c r="G64" s="42">
        <f>G54+G56+G58+G60+G62</f>
        <v>0</v>
      </c>
      <c r="H64" s="16">
        <f>$E$6</f>
        <v>0.23</v>
      </c>
      <c r="I64" s="27">
        <f t="shared" si="21"/>
        <v>0</v>
      </c>
      <c r="J64" s="28">
        <f t="shared" si="21"/>
        <v>0</v>
      </c>
      <c r="K64" s="42">
        <f t="shared" si="21"/>
        <v>0</v>
      </c>
      <c r="L64" s="16">
        <f>$E$6</f>
        <v>0.23</v>
      </c>
      <c r="M64" s="27">
        <f>M54+M56+M58+M60+M62</f>
        <v>0</v>
      </c>
      <c r="N64" s="28">
        <f>N54+N56+N58+N60+N62</f>
        <v>0</v>
      </c>
      <c r="O64" s="14"/>
    </row>
    <row r="65" spans="1:15" ht="12.75" customHeight="1" thickBot="1">
      <c r="A65" s="51"/>
      <c r="B65" s="199"/>
      <c r="C65" s="199"/>
      <c r="D65" s="53"/>
      <c r="E65" s="54"/>
      <c r="F65" s="55"/>
      <c r="G65" s="56"/>
      <c r="H65" s="57"/>
      <c r="I65" s="56"/>
      <c r="J65" s="56"/>
      <c r="K65" s="56"/>
      <c r="L65" s="57"/>
      <c r="M65" s="56"/>
      <c r="N65" s="56"/>
      <c r="O65" s="14"/>
    </row>
    <row r="66" spans="1:15" ht="12.75" customHeight="1" thickBot="1">
      <c r="A66" s="33">
        <v>1</v>
      </c>
      <c r="B66" s="197">
        <v>2</v>
      </c>
      <c r="C66" s="198">
        <v>3</v>
      </c>
      <c r="D66" s="38">
        <v>4</v>
      </c>
      <c r="E66" s="34">
        <v>5</v>
      </c>
      <c r="F66" s="43" t="s">
        <v>53</v>
      </c>
      <c r="G66" s="38">
        <v>7</v>
      </c>
      <c r="H66" s="35">
        <v>8</v>
      </c>
      <c r="I66" s="36">
        <v>9</v>
      </c>
      <c r="J66" s="37">
        <v>10</v>
      </c>
      <c r="K66" s="34">
        <v>11</v>
      </c>
      <c r="L66" s="35">
        <v>12</v>
      </c>
      <c r="M66" s="36">
        <v>13</v>
      </c>
      <c r="N66" s="37">
        <v>14</v>
      </c>
      <c r="O66" s="14"/>
    </row>
    <row r="67" spans="1:15" ht="12.75" customHeight="1">
      <c r="A67" s="335">
        <f>A53+1</f>
        <v>4</v>
      </c>
      <c r="B67" s="339" t="s">
        <v>213</v>
      </c>
      <c r="C67" s="342" t="s">
        <v>176</v>
      </c>
      <c r="D67" s="344">
        <v>17.26</v>
      </c>
      <c r="E67" s="29">
        <f>24*7+12*5</f>
        <v>228</v>
      </c>
      <c r="F67" s="7">
        <f>F$5</f>
        <v>0</v>
      </c>
      <c r="G67" s="39">
        <f>D67*E67*F67*(J$5+J$6+J$7+J$8)</f>
        <v>0</v>
      </c>
      <c r="H67" s="6" t="str">
        <f>$E$5</f>
        <v>zw</v>
      </c>
      <c r="I67" s="31">
        <f>IF(H67="zw",0,G67*H67)</f>
        <v>0</v>
      </c>
      <c r="J67" s="32">
        <f>G67+I67</f>
        <v>0</v>
      </c>
      <c r="K67" s="30">
        <f aca="true" t="shared" si="22" ref="K67:K76">G67/N$6</f>
        <v>0</v>
      </c>
      <c r="L67" s="6" t="str">
        <f>$E$5</f>
        <v>zw</v>
      </c>
      <c r="M67" s="31">
        <f>IF(L67="zw",0,K67*L67)</f>
        <v>0</v>
      </c>
      <c r="N67" s="32">
        <f>K67+M67</f>
        <v>0</v>
      </c>
      <c r="O67" s="14"/>
    </row>
    <row r="68" spans="1:15" ht="12.75" customHeight="1">
      <c r="A68" s="336"/>
      <c r="B68" s="340"/>
      <c r="C68" s="343"/>
      <c r="D68" s="327"/>
      <c r="E68" s="29">
        <f>E67</f>
        <v>228</v>
      </c>
      <c r="F68" s="11">
        <f>F$6</f>
        <v>0</v>
      </c>
      <c r="G68" s="40">
        <f>D67*E68*F68*(J$5+J$6+J$7+J$8)</f>
        <v>0</v>
      </c>
      <c r="H68" s="10">
        <f>$E$6</f>
        <v>0.23</v>
      </c>
      <c r="I68" s="19">
        <f>IF(H68="zw",0,G68*H68)</f>
        <v>0</v>
      </c>
      <c r="J68" s="20">
        <f aca="true" t="shared" si="23" ref="J68:J76">G68+I68</f>
        <v>0</v>
      </c>
      <c r="K68" s="18">
        <f t="shared" si="22"/>
        <v>0</v>
      </c>
      <c r="L68" s="10">
        <f>$E$6</f>
        <v>0.23</v>
      </c>
      <c r="M68" s="19">
        <f>IF(L68="zw",0,K68*L68)</f>
        <v>0</v>
      </c>
      <c r="N68" s="20">
        <f aca="true" t="shared" si="24" ref="N68:N76">K68+M68</f>
        <v>0</v>
      </c>
      <c r="O68" s="14"/>
    </row>
    <row r="69" spans="1:15" ht="12.75" customHeight="1">
      <c r="A69" s="336"/>
      <c r="B69" s="340"/>
      <c r="C69" s="345" t="s">
        <v>9</v>
      </c>
      <c r="D69" s="327">
        <v>128.29</v>
      </c>
      <c r="E69" s="29">
        <f>E68</f>
        <v>228</v>
      </c>
      <c r="F69" s="11">
        <f>F$7</f>
        <v>0</v>
      </c>
      <c r="G69" s="40">
        <f>D69*E69*F69*(J$5+J$6+J$7+J$8)</f>
        <v>0</v>
      </c>
      <c r="H69" s="10" t="str">
        <f>$E$5</f>
        <v>zw</v>
      </c>
      <c r="I69" s="19">
        <f aca="true" t="shared" si="25" ref="I69:I76">IF(H69="zw",0,G69*H69)</f>
        <v>0</v>
      </c>
      <c r="J69" s="20">
        <f t="shared" si="23"/>
        <v>0</v>
      </c>
      <c r="K69" s="18">
        <f t="shared" si="22"/>
        <v>0</v>
      </c>
      <c r="L69" s="10" t="str">
        <f>$E$5</f>
        <v>zw</v>
      </c>
      <c r="M69" s="19">
        <f aca="true" t="shared" si="26" ref="M69:M76">IF(L69="zw",0,K69*L69)</f>
        <v>0</v>
      </c>
      <c r="N69" s="20">
        <f t="shared" si="24"/>
        <v>0</v>
      </c>
      <c r="O69" s="14"/>
    </row>
    <row r="70" spans="1:15" ht="12.75" customHeight="1">
      <c r="A70" s="336"/>
      <c r="B70" s="340"/>
      <c r="C70" s="345"/>
      <c r="D70" s="327"/>
      <c r="E70" s="29">
        <f aca="true" t="shared" si="27" ref="E70:E76">E69</f>
        <v>228</v>
      </c>
      <c r="F70" s="11">
        <f>F$8</f>
        <v>0</v>
      </c>
      <c r="G70" s="40">
        <f>D69*E70*F70*(J$5+J$6+J$7+J$8)</f>
        <v>0</v>
      </c>
      <c r="H70" s="10">
        <f>$E$6</f>
        <v>0.23</v>
      </c>
      <c r="I70" s="19">
        <f t="shared" si="25"/>
        <v>0</v>
      </c>
      <c r="J70" s="20">
        <f t="shared" si="23"/>
        <v>0</v>
      </c>
      <c r="K70" s="18">
        <f t="shared" si="22"/>
        <v>0</v>
      </c>
      <c r="L70" s="10">
        <f>$E$6</f>
        <v>0.23</v>
      </c>
      <c r="M70" s="19">
        <f t="shared" si="26"/>
        <v>0</v>
      </c>
      <c r="N70" s="20">
        <f t="shared" si="24"/>
        <v>0</v>
      </c>
      <c r="O70" s="14"/>
    </row>
    <row r="71" spans="1:15" ht="12.75" customHeight="1">
      <c r="A71" s="336"/>
      <c r="B71" s="340"/>
      <c r="C71" s="345" t="s">
        <v>10</v>
      </c>
      <c r="D71" s="327">
        <v>706.8</v>
      </c>
      <c r="E71" s="29">
        <f t="shared" si="27"/>
        <v>228</v>
      </c>
      <c r="F71" s="11">
        <f>F$9</f>
        <v>0</v>
      </c>
      <c r="G71" s="40">
        <f>D71*E71*F71*(J$5+J$6+J$7+J$8)</f>
        <v>0</v>
      </c>
      <c r="H71" s="10" t="str">
        <f>$E$5</f>
        <v>zw</v>
      </c>
      <c r="I71" s="19">
        <f t="shared" si="25"/>
        <v>0</v>
      </c>
      <c r="J71" s="20">
        <f t="shared" si="23"/>
        <v>0</v>
      </c>
      <c r="K71" s="18">
        <f t="shared" si="22"/>
        <v>0</v>
      </c>
      <c r="L71" s="10" t="str">
        <f>$E$5</f>
        <v>zw</v>
      </c>
      <c r="M71" s="19">
        <f t="shared" si="26"/>
        <v>0</v>
      </c>
      <c r="N71" s="20">
        <f t="shared" si="24"/>
        <v>0</v>
      </c>
      <c r="O71" s="14"/>
    </row>
    <row r="72" spans="1:15" ht="12.75" customHeight="1">
      <c r="A72" s="336"/>
      <c r="B72" s="340"/>
      <c r="C72" s="345"/>
      <c r="D72" s="327"/>
      <c r="E72" s="29">
        <f t="shared" si="27"/>
        <v>228</v>
      </c>
      <c r="F72" s="11">
        <f>F$10</f>
        <v>0</v>
      </c>
      <c r="G72" s="40">
        <f>D71*E72*F72*(J$5+J$6+J$7+J$8)</f>
        <v>0</v>
      </c>
      <c r="H72" s="10">
        <f>$E$6</f>
        <v>0.23</v>
      </c>
      <c r="I72" s="19">
        <f t="shared" si="25"/>
        <v>0</v>
      </c>
      <c r="J72" s="20">
        <f t="shared" si="23"/>
        <v>0</v>
      </c>
      <c r="K72" s="18">
        <f t="shared" si="22"/>
        <v>0</v>
      </c>
      <c r="L72" s="10">
        <f>$E$6</f>
        <v>0.23</v>
      </c>
      <c r="M72" s="19">
        <f t="shared" si="26"/>
        <v>0</v>
      </c>
      <c r="N72" s="20">
        <f t="shared" si="24"/>
        <v>0</v>
      </c>
      <c r="O72" s="14"/>
    </row>
    <row r="73" spans="1:15" ht="12.75" customHeight="1">
      <c r="A73" s="336"/>
      <c r="B73" s="340"/>
      <c r="C73" s="345" t="s">
        <v>11</v>
      </c>
      <c r="D73" s="327">
        <v>117</v>
      </c>
      <c r="E73" s="29">
        <f t="shared" si="27"/>
        <v>228</v>
      </c>
      <c r="F73" s="11">
        <f>F$11</f>
        <v>0</v>
      </c>
      <c r="G73" s="40">
        <f>D73*E73*F73*(J$5+J$6+J$7+J$8)</f>
        <v>0</v>
      </c>
      <c r="H73" s="10" t="str">
        <f>$E$5</f>
        <v>zw</v>
      </c>
      <c r="I73" s="19">
        <f t="shared" si="25"/>
        <v>0</v>
      </c>
      <c r="J73" s="20">
        <f t="shared" si="23"/>
        <v>0</v>
      </c>
      <c r="K73" s="18">
        <f t="shared" si="22"/>
        <v>0</v>
      </c>
      <c r="L73" s="10" t="str">
        <f>$E$5</f>
        <v>zw</v>
      </c>
      <c r="M73" s="19">
        <f t="shared" si="26"/>
        <v>0</v>
      </c>
      <c r="N73" s="20">
        <f t="shared" si="24"/>
        <v>0</v>
      </c>
      <c r="O73" s="14"/>
    </row>
    <row r="74" spans="1:15" ht="12.75" customHeight="1">
      <c r="A74" s="336"/>
      <c r="B74" s="340"/>
      <c r="C74" s="345"/>
      <c r="D74" s="327"/>
      <c r="E74" s="29">
        <f t="shared" si="27"/>
        <v>228</v>
      </c>
      <c r="F74" s="11">
        <f>F$12</f>
        <v>0</v>
      </c>
      <c r="G74" s="40">
        <f>D73*E74*F74*(J$5+J$6+J$7+J$8)</f>
        <v>0</v>
      </c>
      <c r="H74" s="10">
        <f>$E$6</f>
        <v>0.23</v>
      </c>
      <c r="I74" s="19">
        <f t="shared" si="25"/>
        <v>0</v>
      </c>
      <c r="J74" s="20">
        <f t="shared" si="23"/>
        <v>0</v>
      </c>
      <c r="K74" s="18">
        <f t="shared" si="22"/>
        <v>0</v>
      </c>
      <c r="L74" s="10">
        <f>$E$6</f>
        <v>0.23</v>
      </c>
      <c r="M74" s="19">
        <f t="shared" si="26"/>
        <v>0</v>
      </c>
      <c r="N74" s="20">
        <f t="shared" si="24"/>
        <v>0</v>
      </c>
      <c r="O74" s="14"/>
    </row>
    <row r="75" spans="1:15" ht="12.75" customHeight="1">
      <c r="A75" s="336"/>
      <c r="B75" s="340"/>
      <c r="C75" s="345" t="s">
        <v>12</v>
      </c>
      <c r="D75" s="327">
        <v>100.09</v>
      </c>
      <c r="E75" s="29">
        <f t="shared" si="27"/>
        <v>228</v>
      </c>
      <c r="F75" s="11">
        <f>F$13</f>
        <v>0</v>
      </c>
      <c r="G75" s="40">
        <f>D75*E75*F75*(J$5+J$6+J$7+J$8)</f>
        <v>0</v>
      </c>
      <c r="H75" s="10" t="str">
        <f>$E$5</f>
        <v>zw</v>
      </c>
      <c r="I75" s="19">
        <f t="shared" si="25"/>
        <v>0</v>
      </c>
      <c r="J75" s="20">
        <f t="shared" si="23"/>
        <v>0</v>
      </c>
      <c r="K75" s="18">
        <f t="shared" si="22"/>
        <v>0</v>
      </c>
      <c r="L75" s="10" t="str">
        <f>$E$5</f>
        <v>zw</v>
      </c>
      <c r="M75" s="19">
        <f t="shared" si="26"/>
        <v>0</v>
      </c>
      <c r="N75" s="20">
        <f t="shared" si="24"/>
        <v>0</v>
      </c>
      <c r="O75" s="14"/>
    </row>
    <row r="76" spans="1:15" ht="12.75" customHeight="1" thickBot="1">
      <c r="A76" s="336"/>
      <c r="B76" s="341"/>
      <c r="C76" s="346"/>
      <c r="D76" s="328"/>
      <c r="E76" s="29">
        <f t="shared" si="27"/>
        <v>228</v>
      </c>
      <c r="F76" s="11">
        <f>F$14</f>
        <v>0</v>
      </c>
      <c r="G76" s="40">
        <f>D75*E76*F76*(J$5+J$6+J$7+J$8)</f>
        <v>0</v>
      </c>
      <c r="H76" s="21">
        <f>$E$6</f>
        <v>0.23</v>
      </c>
      <c r="I76" s="22">
        <f t="shared" si="25"/>
        <v>0</v>
      </c>
      <c r="J76" s="23">
        <f t="shared" si="23"/>
        <v>0</v>
      </c>
      <c r="K76" s="18">
        <f t="shared" si="22"/>
        <v>0</v>
      </c>
      <c r="L76" s="21">
        <f>$E$6</f>
        <v>0.23</v>
      </c>
      <c r="M76" s="22">
        <f t="shared" si="26"/>
        <v>0</v>
      </c>
      <c r="N76" s="23">
        <f t="shared" si="24"/>
        <v>0</v>
      </c>
      <c r="O76" s="14"/>
    </row>
    <row r="77" spans="1:15" ht="12.75" customHeight="1">
      <c r="A77" s="337"/>
      <c r="B77" s="329" t="s">
        <v>22</v>
      </c>
      <c r="C77" s="330"/>
      <c r="D77" s="285">
        <f>SUM(D67:D76)</f>
        <v>1069.4399999999998</v>
      </c>
      <c r="E77" s="283" t="s">
        <v>18</v>
      </c>
      <c r="F77" s="323" t="s">
        <v>18</v>
      </c>
      <c r="G77" s="41">
        <f>G67+G69+G71+G73+G75</f>
        <v>0</v>
      </c>
      <c r="H77" s="171" t="str">
        <f>$E$5</f>
        <v>zw</v>
      </c>
      <c r="I77" s="25">
        <f aca="true" t="shared" si="28" ref="I77:K78">I67+I69+I71+I73+I75</f>
        <v>0</v>
      </c>
      <c r="J77" s="26">
        <f t="shared" si="28"/>
        <v>0</v>
      </c>
      <c r="K77" s="41">
        <f t="shared" si="28"/>
        <v>0</v>
      </c>
      <c r="L77" s="171" t="str">
        <f>$E$5</f>
        <v>zw</v>
      </c>
      <c r="M77" s="25">
        <f>M67+M69+M71+M73+M75</f>
        <v>0</v>
      </c>
      <c r="N77" s="26">
        <f>N67+N69+N71+N73+N75</f>
        <v>0</v>
      </c>
      <c r="O77" s="14"/>
    </row>
    <row r="78" spans="1:15" ht="12.75" customHeight="1" thickBot="1">
      <c r="A78" s="338"/>
      <c r="B78" s="331"/>
      <c r="C78" s="332"/>
      <c r="D78" s="284"/>
      <c r="E78" s="280"/>
      <c r="F78" s="324"/>
      <c r="G78" s="42">
        <f>G68+G70+G72+G74+G76</f>
        <v>0</v>
      </c>
      <c r="H78" s="16">
        <f>$E$6</f>
        <v>0.23</v>
      </c>
      <c r="I78" s="27">
        <f t="shared" si="28"/>
        <v>0</v>
      </c>
      <c r="J78" s="28">
        <f t="shared" si="28"/>
        <v>0</v>
      </c>
      <c r="K78" s="42">
        <f t="shared" si="28"/>
        <v>0</v>
      </c>
      <c r="L78" s="16">
        <f>$E$6</f>
        <v>0.23</v>
      </c>
      <c r="M78" s="27">
        <f>M68+M70+M72+M74+M76</f>
        <v>0</v>
      </c>
      <c r="N78" s="28">
        <f>N68+N70+N72+N74+N76</f>
        <v>0</v>
      </c>
      <c r="O78" s="14"/>
    </row>
    <row r="79" spans="1:15" ht="12.75" customHeight="1">
      <c r="A79" s="336">
        <f>A67+1</f>
        <v>5</v>
      </c>
      <c r="B79" s="339" t="s">
        <v>55</v>
      </c>
      <c r="C79" s="342" t="s">
        <v>176</v>
      </c>
      <c r="D79" s="327">
        <v>3.07</v>
      </c>
      <c r="E79" s="17">
        <f>24*7</f>
        <v>168</v>
      </c>
      <c r="F79" s="11">
        <f>F$5</f>
        <v>0</v>
      </c>
      <c r="G79" s="40">
        <f>D79*E79*F79*(J$5+J$6+J$7+J$8)</f>
        <v>0</v>
      </c>
      <c r="H79" s="10" t="str">
        <f>$E$5</f>
        <v>zw</v>
      </c>
      <c r="I79" s="19">
        <f>IF(H79="zw",0,G79*H79)</f>
        <v>0</v>
      </c>
      <c r="J79" s="20">
        <f>G79+I79</f>
        <v>0</v>
      </c>
      <c r="K79" s="18">
        <f aca="true" t="shared" si="29" ref="K79:K88">G79/N$6</f>
        <v>0</v>
      </c>
      <c r="L79" s="10" t="str">
        <f>$E$5</f>
        <v>zw</v>
      </c>
      <c r="M79" s="19">
        <f>IF(L79="zw",0,K79*L79)</f>
        <v>0</v>
      </c>
      <c r="N79" s="20">
        <f>K79+M79</f>
        <v>0</v>
      </c>
      <c r="O79" s="14"/>
    </row>
    <row r="80" spans="1:15" ht="12.75" customHeight="1">
      <c r="A80" s="336"/>
      <c r="B80" s="340"/>
      <c r="C80" s="343"/>
      <c r="D80" s="327"/>
      <c r="E80" s="17">
        <f>E79</f>
        <v>168</v>
      </c>
      <c r="F80" s="11">
        <f>F$6</f>
        <v>0</v>
      </c>
      <c r="G80" s="40">
        <f>D79*E80*F80*(J$5+J$6+J$7+J$8)</f>
        <v>0</v>
      </c>
      <c r="H80" s="10">
        <f>$E$6</f>
        <v>0.23</v>
      </c>
      <c r="I80" s="19">
        <f>IF(H80="zw",0,G80*H80)</f>
        <v>0</v>
      </c>
      <c r="J80" s="20">
        <f aca="true" t="shared" si="30" ref="J80:J88">G80+I80</f>
        <v>0</v>
      </c>
      <c r="K80" s="18">
        <f t="shared" si="29"/>
        <v>0</v>
      </c>
      <c r="L80" s="10">
        <f>$E$6</f>
        <v>0.23</v>
      </c>
      <c r="M80" s="19">
        <f>IF(L80="zw",0,K80*L80)</f>
        <v>0</v>
      </c>
      <c r="N80" s="20">
        <f aca="true" t="shared" si="31" ref="N80:N88">K80+M80</f>
        <v>0</v>
      </c>
      <c r="O80" s="14"/>
    </row>
    <row r="81" spans="1:15" ht="12.75" customHeight="1">
      <c r="A81" s="336"/>
      <c r="B81" s="340"/>
      <c r="C81" s="345" t="s">
        <v>9</v>
      </c>
      <c r="D81" s="327">
        <v>71.35</v>
      </c>
      <c r="E81" s="17">
        <f>E80</f>
        <v>168</v>
      </c>
      <c r="F81" s="11">
        <f>F$7</f>
        <v>0</v>
      </c>
      <c r="G81" s="40">
        <f>D81*E81*F81*(J$5+J$6+J$7+J$8)</f>
        <v>0</v>
      </c>
      <c r="H81" s="10" t="str">
        <f>$E$5</f>
        <v>zw</v>
      </c>
      <c r="I81" s="19">
        <f aca="true" t="shared" si="32" ref="I81:I88">IF(H81="zw",0,G81*H81)</f>
        <v>0</v>
      </c>
      <c r="J81" s="20">
        <f t="shared" si="30"/>
        <v>0</v>
      </c>
      <c r="K81" s="18">
        <f t="shared" si="29"/>
        <v>0</v>
      </c>
      <c r="L81" s="10" t="str">
        <f>$E$5</f>
        <v>zw</v>
      </c>
      <c r="M81" s="19">
        <f aca="true" t="shared" si="33" ref="M81:M88">IF(L81="zw",0,K81*L81)</f>
        <v>0</v>
      </c>
      <c r="N81" s="20">
        <f t="shared" si="31"/>
        <v>0</v>
      </c>
      <c r="O81" s="14"/>
    </row>
    <row r="82" spans="1:15" ht="12.75" customHeight="1">
      <c r="A82" s="336"/>
      <c r="B82" s="340"/>
      <c r="C82" s="345"/>
      <c r="D82" s="327"/>
      <c r="E82" s="17">
        <f aca="true" t="shared" si="34" ref="E82:E88">E81</f>
        <v>168</v>
      </c>
      <c r="F82" s="11">
        <f>F$8</f>
        <v>0</v>
      </c>
      <c r="G82" s="40">
        <f>D81*E82*F82*(J$5+J$6+J$7+J$8)</f>
        <v>0</v>
      </c>
      <c r="H82" s="10">
        <f>$E$6</f>
        <v>0.23</v>
      </c>
      <c r="I82" s="19">
        <f t="shared" si="32"/>
        <v>0</v>
      </c>
      <c r="J82" s="20">
        <f t="shared" si="30"/>
        <v>0</v>
      </c>
      <c r="K82" s="18">
        <f t="shared" si="29"/>
        <v>0</v>
      </c>
      <c r="L82" s="10">
        <f>$E$6</f>
        <v>0.23</v>
      </c>
      <c r="M82" s="19">
        <f t="shared" si="33"/>
        <v>0</v>
      </c>
      <c r="N82" s="20">
        <f t="shared" si="31"/>
        <v>0</v>
      </c>
      <c r="O82" s="14"/>
    </row>
    <row r="83" spans="1:15" ht="12.75" customHeight="1">
      <c r="A83" s="336"/>
      <c r="B83" s="340"/>
      <c r="C83" s="345" t="s">
        <v>10</v>
      </c>
      <c r="D83" s="327">
        <v>219.76</v>
      </c>
      <c r="E83" s="17">
        <f t="shared" si="34"/>
        <v>168</v>
      </c>
      <c r="F83" s="11">
        <f>F$9</f>
        <v>0</v>
      </c>
      <c r="G83" s="40">
        <f>D83*E83*F83*(J$5+J$6+J$7+J$8)</f>
        <v>0</v>
      </c>
      <c r="H83" s="10" t="str">
        <f>$E$5</f>
        <v>zw</v>
      </c>
      <c r="I83" s="19">
        <f t="shared" si="32"/>
        <v>0</v>
      </c>
      <c r="J83" s="20">
        <f t="shared" si="30"/>
        <v>0</v>
      </c>
      <c r="K83" s="18">
        <f t="shared" si="29"/>
        <v>0</v>
      </c>
      <c r="L83" s="10" t="str">
        <f>$E$5</f>
        <v>zw</v>
      </c>
      <c r="M83" s="19">
        <f t="shared" si="33"/>
        <v>0</v>
      </c>
      <c r="N83" s="20">
        <f t="shared" si="31"/>
        <v>0</v>
      </c>
      <c r="O83" s="14"/>
    </row>
    <row r="84" spans="1:15" ht="12.75" customHeight="1">
      <c r="A84" s="336"/>
      <c r="B84" s="340"/>
      <c r="C84" s="345"/>
      <c r="D84" s="327"/>
      <c r="E84" s="17">
        <f t="shared" si="34"/>
        <v>168</v>
      </c>
      <c r="F84" s="11">
        <f>F$10</f>
        <v>0</v>
      </c>
      <c r="G84" s="40">
        <f>D83*E84*F84*(J$5+J$6+J$7+J$8)</f>
        <v>0</v>
      </c>
      <c r="H84" s="10">
        <f>$E$6</f>
        <v>0.23</v>
      </c>
      <c r="I84" s="19">
        <f t="shared" si="32"/>
        <v>0</v>
      </c>
      <c r="J84" s="20">
        <f t="shared" si="30"/>
        <v>0</v>
      </c>
      <c r="K84" s="18">
        <f t="shared" si="29"/>
        <v>0</v>
      </c>
      <c r="L84" s="10">
        <f>$E$6</f>
        <v>0.23</v>
      </c>
      <c r="M84" s="19">
        <f t="shared" si="33"/>
        <v>0</v>
      </c>
      <c r="N84" s="20">
        <f t="shared" si="31"/>
        <v>0</v>
      </c>
      <c r="O84" s="14"/>
    </row>
    <row r="85" spans="1:15" ht="12.75" customHeight="1">
      <c r="A85" s="336"/>
      <c r="B85" s="340"/>
      <c r="C85" s="345" t="s">
        <v>11</v>
      </c>
      <c r="D85" s="327">
        <v>156.22</v>
      </c>
      <c r="E85" s="17">
        <f t="shared" si="34"/>
        <v>168</v>
      </c>
      <c r="F85" s="11">
        <f>F$11</f>
        <v>0</v>
      </c>
      <c r="G85" s="40">
        <f>D85*E85*F85*(J$5+J$6+J$7+J$8)</f>
        <v>0</v>
      </c>
      <c r="H85" s="10" t="str">
        <f>$E$5</f>
        <v>zw</v>
      </c>
      <c r="I85" s="19">
        <f t="shared" si="32"/>
        <v>0</v>
      </c>
      <c r="J85" s="20">
        <f t="shared" si="30"/>
        <v>0</v>
      </c>
      <c r="K85" s="18">
        <f t="shared" si="29"/>
        <v>0</v>
      </c>
      <c r="L85" s="10" t="str">
        <f>$E$5</f>
        <v>zw</v>
      </c>
      <c r="M85" s="19">
        <f t="shared" si="33"/>
        <v>0</v>
      </c>
      <c r="N85" s="20">
        <f t="shared" si="31"/>
        <v>0</v>
      </c>
      <c r="O85" s="14"/>
    </row>
    <row r="86" spans="1:15" ht="12.75" customHeight="1">
      <c r="A86" s="336"/>
      <c r="B86" s="340"/>
      <c r="C86" s="345"/>
      <c r="D86" s="327"/>
      <c r="E86" s="17">
        <f t="shared" si="34"/>
        <v>168</v>
      </c>
      <c r="F86" s="11">
        <f>F$12</f>
        <v>0</v>
      </c>
      <c r="G86" s="40">
        <f>D85*E86*F86*(J$5+J$6+J$7+J$8)</f>
        <v>0</v>
      </c>
      <c r="H86" s="10">
        <f>$E$6</f>
        <v>0.23</v>
      </c>
      <c r="I86" s="19">
        <f t="shared" si="32"/>
        <v>0</v>
      </c>
      <c r="J86" s="20">
        <f t="shared" si="30"/>
        <v>0</v>
      </c>
      <c r="K86" s="18">
        <f t="shared" si="29"/>
        <v>0</v>
      </c>
      <c r="L86" s="10">
        <f>$E$6</f>
        <v>0.23</v>
      </c>
      <c r="M86" s="19">
        <f t="shared" si="33"/>
        <v>0</v>
      </c>
      <c r="N86" s="20">
        <f t="shared" si="31"/>
        <v>0</v>
      </c>
      <c r="O86" s="14"/>
    </row>
    <row r="87" spans="1:15" ht="12.75" customHeight="1">
      <c r="A87" s="336"/>
      <c r="B87" s="340"/>
      <c r="C87" s="345" t="s">
        <v>12</v>
      </c>
      <c r="D87" s="327">
        <v>13.09</v>
      </c>
      <c r="E87" s="17">
        <f t="shared" si="34"/>
        <v>168</v>
      </c>
      <c r="F87" s="11">
        <f>F$13</f>
        <v>0</v>
      </c>
      <c r="G87" s="40">
        <f>D87*E87*F87*(J$5+J$6+J$7+J$8)</f>
        <v>0</v>
      </c>
      <c r="H87" s="10" t="str">
        <f>$E$5</f>
        <v>zw</v>
      </c>
      <c r="I87" s="19">
        <f t="shared" si="32"/>
        <v>0</v>
      </c>
      <c r="J87" s="20">
        <f t="shared" si="30"/>
        <v>0</v>
      </c>
      <c r="K87" s="18">
        <f t="shared" si="29"/>
        <v>0</v>
      </c>
      <c r="L87" s="10" t="str">
        <f>$E$5</f>
        <v>zw</v>
      </c>
      <c r="M87" s="19">
        <f t="shared" si="33"/>
        <v>0</v>
      </c>
      <c r="N87" s="20">
        <f t="shared" si="31"/>
        <v>0</v>
      </c>
      <c r="O87" s="14"/>
    </row>
    <row r="88" spans="1:15" ht="12.75" customHeight="1" thickBot="1">
      <c r="A88" s="336"/>
      <c r="B88" s="341"/>
      <c r="C88" s="346"/>
      <c r="D88" s="328"/>
      <c r="E88" s="17">
        <f t="shared" si="34"/>
        <v>168</v>
      </c>
      <c r="F88" s="11">
        <f>F$14</f>
        <v>0</v>
      </c>
      <c r="G88" s="40">
        <f>D87*E88*F88*(J$5+J$6+J$7+J$8)</f>
        <v>0</v>
      </c>
      <c r="H88" s="21">
        <f>$E$6</f>
        <v>0.23</v>
      </c>
      <c r="I88" s="22">
        <f t="shared" si="32"/>
        <v>0</v>
      </c>
      <c r="J88" s="23">
        <f t="shared" si="30"/>
        <v>0</v>
      </c>
      <c r="K88" s="18">
        <f t="shared" si="29"/>
        <v>0</v>
      </c>
      <c r="L88" s="21">
        <f>$E$6</f>
        <v>0.23</v>
      </c>
      <c r="M88" s="22">
        <f t="shared" si="33"/>
        <v>0</v>
      </c>
      <c r="N88" s="23">
        <f t="shared" si="31"/>
        <v>0</v>
      </c>
      <c r="O88" s="14"/>
    </row>
    <row r="89" spans="1:15" ht="12.75" customHeight="1">
      <c r="A89" s="337"/>
      <c r="B89" s="329" t="s">
        <v>23</v>
      </c>
      <c r="C89" s="330"/>
      <c r="D89" s="285">
        <f>SUM(D79:D88)</f>
        <v>463.48999999999995</v>
      </c>
      <c r="E89" s="283" t="s">
        <v>18</v>
      </c>
      <c r="F89" s="323" t="s">
        <v>18</v>
      </c>
      <c r="G89" s="41">
        <f>G79+G81+G83+G85+G87</f>
        <v>0</v>
      </c>
      <c r="H89" s="171" t="str">
        <f>$E$5</f>
        <v>zw</v>
      </c>
      <c r="I89" s="25">
        <f aca="true" t="shared" si="35" ref="I89:K90">I79+I81+I83+I85+I87</f>
        <v>0</v>
      </c>
      <c r="J89" s="26">
        <f t="shared" si="35"/>
        <v>0</v>
      </c>
      <c r="K89" s="41">
        <f t="shared" si="35"/>
        <v>0</v>
      </c>
      <c r="L89" s="171" t="str">
        <f>$E$5</f>
        <v>zw</v>
      </c>
      <c r="M89" s="25">
        <f>M79+M81+M83+M85+M87</f>
        <v>0</v>
      </c>
      <c r="N89" s="26">
        <f>N79+N81+N83+N85+N87</f>
        <v>0</v>
      </c>
      <c r="O89" s="14"/>
    </row>
    <row r="90" spans="1:15" ht="12.75" customHeight="1" thickBot="1">
      <c r="A90" s="338"/>
      <c r="B90" s="331"/>
      <c r="C90" s="332"/>
      <c r="D90" s="284"/>
      <c r="E90" s="280"/>
      <c r="F90" s="324"/>
      <c r="G90" s="42">
        <f>G80+G82+G84+G86+G88</f>
        <v>0</v>
      </c>
      <c r="H90" s="16">
        <f>$E$6</f>
        <v>0.23</v>
      </c>
      <c r="I90" s="27">
        <f t="shared" si="35"/>
        <v>0</v>
      </c>
      <c r="J90" s="28">
        <f t="shared" si="35"/>
        <v>0</v>
      </c>
      <c r="K90" s="42">
        <f t="shared" si="35"/>
        <v>0</v>
      </c>
      <c r="L90" s="16">
        <f>$E$6</f>
        <v>0.23</v>
      </c>
      <c r="M90" s="27">
        <f>M80+M82+M84+M86+M88</f>
        <v>0</v>
      </c>
      <c r="N90" s="28">
        <f>N80+N82+N84+N86+N88</f>
        <v>0</v>
      </c>
      <c r="O90" s="14"/>
    </row>
    <row r="91" spans="1:15" ht="12.75" customHeight="1">
      <c r="A91" s="336">
        <f>A79+1</f>
        <v>6</v>
      </c>
      <c r="B91" s="339" t="s">
        <v>140</v>
      </c>
      <c r="C91" s="342" t="s">
        <v>176</v>
      </c>
      <c r="D91" s="344">
        <v>8.4</v>
      </c>
      <c r="E91" s="29">
        <f>24*7+8*5</f>
        <v>208</v>
      </c>
      <c r="F91" s="7">
        <f>F$5</f>
        <v>0</v>
      </c>
      <c r="G91" s="39">
        <f>D91*E91*F91*(J$5+J$6+J$7+J$8)</f>
        <v>0</v>
      </c>
      <c r="H91" s="6" t="str">
        <f>$E$5</f>
        <v>zw</v>
      </c>
      <c r="I91" s="31">
        <f>IF(H91="zw",0,G91*H91)</f>
        <v>0</v>
      </c>
      <c r="J91" s="32">
        <f>G91+I91</f>
        <v>0</v>
      </c>
      <c r="K91" s="30">
        <f aca="true" t="shared" si="36" ref="K91:K100">G91/N$6</f>
        <v>0</v>
      </c>
      <c r="L91" s="6" t="str">
        <f>$E$5</f>
        <v>zw</v>
      </c>
      <c r="M91" s="31">
        <f>IF(L91="zw",0,K91*L91)</f>
        <v>0</v>
      </c>
      <c r="N91" s="32">
        <f>K91+M91</f>
        <v>0</v>
      </c>
      <c r="O91" s="14"/>
    </row>
    <row r="92" spans="1:15" ht="12.75" customHeight="1">
      <c r="A92" s="336"/>
      <c r="B92" s="340"/>
      <c r="C92" s="343"/>
      <c r="D92" s="327"/>
      <c r="E92" s="29">
        <f>E91</f>
        <v>208</v>
      </c>
      <c r="F92" s="11">
        <f>F$6</f>
        <v>0</v>
      </c>
      <c r="G92" s="40">
        <f>D91*E92*F92*(J$5+J$6+J$7+J$8)</f>
        <v>0</v>
      </c>
      <c r="H92" s="10">
        <f>$E$6</f>
        <v>0.23</v>
      </c>
      <c r="I92" s="19">
        <f>IF(H92="zw",0,G92*H92)</f>
        <v>0</v>
      </c>
      <c r="J92" s="20">
        <f aca="true" t="shared" si="37" ref="J92:J100">G92+I92</f>
        <v>0</v>
      </c>
      <c r="K92" s="18">
        <f t="shared" si="36"/>
        <v>0</v>
      </c>
      <c r="L92" s="10">
        <f>$E$6</f>
        <v>0.23</v>
      </c>
      <c r="M92" s="19">
        <f>IF(L92="zw",0,K92*L92)</f>
        <v>0</v>
      </c>
      <c r="N92" s="20">
        <f aca="true" t="shared" si="38" ref="N92:N100">K92+M92</f>
        <v>0</v>
      </c>
      <c r="O92" s="14"/>
    </row>
    <row r="93" spans="1:15" ht="12.75" customHeight="1">
      <c r="A93" s="336"/>
      <c r="B93" s="340"/>
      <c r="C93" s="345" t="s">
        <v>9</v>
      </c>
      <c r="D93" s="327">
        <v>147.55</v>
      </c>
      <c r="E93" s="29">
        <f>E92</f>
        <v>208</v>
      </c>
      <c r="F93" s="11">
        <f>F$7</f>
        <v>0</v>
      </c>
      <c r="G93" s="40">
        <f>D93*E93*F93*(J$5+J$6+J$7+J$8)</f>
        <v>0</v>
      </c>
      <c r="H93" s="10" t="str">
        <f>$E$5</f>
        <v>zw</v>
      </c>
      <c r="I93" s="19">
        <f aca="true" t="shared" si="39" ref="I93:I100">IF(H93="zw",0,G93*H93)</f>
        <v>0</v>
      </c>
      <c r="J93" s="20">
        <f t="shared" si="37"/>
        <v>0</v>
      </c>
      <c r="K93" s="18">
        <f t="shared" si="36"/>
        <v>0</v>
      </c>
      <c r="L93" s="10" t="str">
        <f>$E$5</f>
        <v>zw</v>
      </c>
      <c r="M93" s="19">
        <f aca="true" t="shared" si="40" ref="M93:M100">IF(L93="zw",0,K93*L93)</f>
        <v>0</v>
      </c>
      <c r="N93" s="20">
        <f t="shared" si="38"/>
        <v>0</v>
      </c>
      <c r="O93" s="14"/>
    </row>
    <row r="94" spans="1:15" ht="12.75" customHeight="1">
      <c r="A94" s="336"/>
      <c r="B94" s="340"/>
      <c r="C94" s="345"/>
      <c r="D94" s="327"/>
      <c r="E94" s="29">
        <f aca="true" t="shared" si="41" ref="E94:E100">E93</f>
        <v>208</v>
      </c>
      <c r="F94" s="11">
        <f>F$8</f>
        <v>0</v>
      </c>
      <c r="G94" s="40">
        <f>D93*E94*F94*(J$5+J$6+J$7+J$8)</f>
        <v>0</v>
      </c>
      <c r="H94" s="10">
        <f>$E$6</f>
        <v>0.23</v>
      </c>
      <c r="I94" s="19">
        <f t="shared" si="39"/>
        <v>0</v>
      </c>
      <c r="J94" s="20">
        <f t="shared" si="37"/>
        <v>0</v>
      </c>
      <c r="K94" s="18">
        <f t="shared" si="36"/>
        <v>0</v>
      </c>
      <c r="L94" s="10">
        <f>$E$6</f>
        <v>0.23</v>
      </c>
      <c r="M94" s="19">
        <f t="shared" si="40"/>
        <v>0</v>
      </c>
      <c r="N94" s="20">
        <f t="shared" si="38"/>
        <v>0</v>
      </c>
      <c r="O94" s="14"/>
    </row>
    <row r="95" spans="1:15" ht="12.75" customHeight="1">
      <c r="A95" s="336"/>
      <c r="B95" s="340"/>
      <c r="C95" s="345" t="s">
        <v>10</v>
      </c>
      <c r="D95" s="327">
        <v>418.94</v>
      </c>
      <c r="E95" s="29">
        <f t="shared" si="41"/>
        <v>208</v>
      </c>
      <c r="F95" s="11">
        <f>F$9</f>
        <v>0</v>
      </c>
      <c r="G95" s="40">
        <f>D95*E95*F95*(J$5+J$6+J$7+J$8)</f>
        <v>0</v>
      </c>
      <c r="H95" s="10" t="str">
        <f>$E$5</f>
        <v>zw</v>
      </c>
      <c r="I95" s="19">
        <f t="shared" si="39"/>
        <v>0</v>
      </c>
      <c r="J95" s="20">
        <f t="shared" si="37"/>
        <v>0</v>
      </c>
      <c r="K95" s="18">
        <f t="shared" si="36"/>
        <v>0</v>
      </c>
      <c r="L95" s="10" t="str">
        <f>$E$5</f>
        <v>zw</v>
      </c>
      <c r="M95" s="19">
        <f t="shared" si="40"/>
        <v>0</v>
      </c>
      <c r="N95" s="20">
        <f t="shared" si="38"/>
        <v>0</v>
      </c>
      <c r="O95" s="14"/>
    </row>
    <row r="96" spans="1:15" ht="12.75" customHeight="1">
      <c r="A96" s="336"/>
      <c r="B96" s="340"/>
      <c r="C96" s="345"/>
      <c r="D96" s="327"/>
      <c r="E96" s="29">
        <f t="shared" si="41"/>
        <v>208</v>
      </c>
      <c r="F96" s="11">
        <f>F$10</f>
        <v>0</v>
      </c>
      <c r="G96" s="40">
        <f>D95*E96*F96*(J$5+J$6+J$7+J$8)</f>
        <v>0</v>
      </c>
      <c r="H96" s="10">
        <f>$E$6</f>
        <v>0.23</v>
      </c>
      <c r="I96" s="19">
        <f t="shared" si="39"/>
        <v>0</v>
      </c>
      <c r="J96" s="20">
        <f t="shared" si="37"/>
        <v>0</v>
      </c>
      <c r="K96" s="18">
        <f t="shared" si="36"/>
        <v>0</v>
      </c>
      <c r="L96" s="10">
        <f>$E$6</f>
        <v>0.23</v>
      </c>
      <c r="M96" s="19">
        <f t="shared" si="40"/>
        <v>0</v>
      </c>
      <c r="N96" s="20">
        <f t="shared" si="38"/>
        <v>0</v>
      </c>
      <c r="O96" s="14"/>
    </row>
    <row r="97" spans="1:15" ht="12.75" customHeight="1">
      <c r="A97" s="336"/>
      <c r="B97" s="340"/>
      <c r="C97" s="345" t="s">
        <v>11</v>
      </c>
      <c r="D97" s="327">
        <v>51.3</v>
      </c>
      <c r="E97" s="29">
        <f t="shared" si="41"/>
        <v>208</v>
      </c>
      <c r="F97" s="11">
        <f>F$11</f>
        <v>0</v>
      </c>
      <c r="G97" s="40">
        <f>D97*E97*F97*(J$5+J$6+J$7+J$8)</f>
        <v>0</v>
      </c>
      <c r="H97" s="10" t="str">
        <f>$E$5</f>
        <v>zw</v>
      </c>
      <c r="I97" s="19">
        <f t="shared" si="39"/>
        <v>0</v>
      </c>
      <c r="J97" s="20">
        <f t="shared" si="37"/>
        <v>0</v>
      </c>
      <c r="K97" s="18">
        <f t="shared" si="36"/>
        <v>0</v>
      </c>
      <c r="L97" s="10" t="str">
        <f>$E$5</f>
        <v>zw</v>
      </c>
      <c r="M97" s="19">
        <f t="shared" si="40"/>
        <v>0</v>
      </c>
      <c r="N97" s="20">
        <f t="shared" si="38"/>
        <v>0</v>
      </c>
      <c r="O97" s="14"/>
    </row>
    <row r="98" spans="1:15" ht="12.75" customHeight="1">
      <c r="A98" s="336"/>
      <c r="B98" s="340"/>
      <c r="C98" s="345"/>
      <c r="D98" s="327"/>
      <c r="E98" s="29">
        <f t="shared" si="41"/>
        <v>208</v>
      </c>
      <c r="F98" s="11">
        <f>F$12</f>
        <v>0</v>
      </c>
      <c r="G98" s="40">
        <f>D97*E98*F98*(J$5+J$6+J$7+J$8)</f>
        <v>0</v>
      </c>
      <c r="H98" s="10">
        <f>$E$6</f>
        <v>0.23</v>
      </c>
      <c r="I98" s="19">
        <f t="shared" si="39"/>
        <v>0</v>
      </c>
      <c r="J98" s="20">
        <f t="shared" si="37"/>
        <v>0</v>
      </c>
      <c r="K98" s="18">
        <f t="shared" si="36"/>
        <v>0</v>
      </c>
      <c r="L98" s="10">
        <f>$E$6</f>
        <v>0.23</v>
      </c>
      <c r="M98" s="19">
        <f t="shared" si="40"/>
        <v>0</v>
      </c>
      <c r="N98" s="20">
        <f t="shared" si="38"/>
        <v>0</v>
      </c>
      <c r="O98" s="14"/>
    </row>
    <row r="99" spans="1:15" ht="12.75" customHeight="1">
      <c r="A99" s="336"/>
      <c r="B99" s="340"/>
      <c r="C99" s="345" t="s">
        <v>12</v>
      </c>
      <c r="D99" s="327">
        <v>80.51</v>
      </c>
      <c r="E99" s="29">
        <f t="shared" si="41"/>
        <v>208</v>
      </c>
      <c r="F99" s="11">
        <f>F$13</f>
        <v>0</v>
      </c>
      <c r="G99" s="40">
        <f>D99*E99*F99*(J$5+J$6+J$7+J$8)</f>
        <v>0</v>
      </c>
      <c r="H99" s="10" t="str">
        <f>$E$5</f>
        <v>zw</v>
      </c>
      <c r="I99" s="19">
        <f t="shared" si="39"/>
        <v>0</v>
      </c>
      <c r="J99" s="20">
        <f t="shared" si="37"/>
        <v>0</v>
      </c>
      <c r="K99" s="18">
        <f t="shared" si="36"/>
        <v>0</v>
      </c>
      <c r="L99" s="10" t="str">
        <f>$E$5</f>
        <v>zw</v>
      </c>
      <c r="M99" s="19">
        <f t="shared" si="40"/>
        <v>0</v>
      </c>
      <c r="N99" s="20">
        <f t="shared" si="38"/>
        <v>0</v>
      </c>
      <c r="O99" s="14"/>
    </row>
    <row r="100" spans="1:15" ht="12.75" customHeight="1" thickBot="1">
      <c r="A100" s="336"/>
      <c r="B100" s="341"/>
      <c r="C100" s="346"/>
      <c r="D100" s="328"/>
      <c r="E100" s="29">
        <f t="shared" si="41"/>
        <v>208</v>
      </c>
      <c r="F100" s="11">
        <f>F$14</f>
        <v>0</v>
      </c>
      <c r="G100" s="40">
        <f>D99*E100*F100*(J$5+J$6+J$7+J$8)</f>
        <v>0</v>
      </c>
      <c r="H100" s="21">
        <f>$E$6</f>
        <v>0.23</v>
      </c>
      <c r="I100" s="22">
        <f t="shared" si="39"/>
        <v>0</v>
      </c>
      <c r="J100" s="23">
        <f t="shared" si="37"/>
        <v>0</v>
      </c>
      <c r="K100" s="18">
        <f t="shared" si="36"/>
        <v>0</v>
      </c>
      <c r="L100" s="21">
        <f>$E$6</f>
        <v>0.23</v>
      </c>
      <c r="M100" s="22">
        <f t="shared" si="40"/>
        <v>0</v>
      </c>
      <c r="N100" s="23">
        <f t="shared" si="38"/>
        <v>0</v>
      </c>
      <c r="O100" s="14"/>
    </row>
    <row r="101" spans="1:15" ht="12.75" customHeight="1">
      <c r="A101" s="337"/>
      <c r="B101" s="329" t="s">
        <v>24</v>
      </c>
      <c r="C101" s="330"/>
      <c r="D101" s="285">
        <f>SUM(D91:D100)</f>
        <v>706.6999999999999</v>
      </c>
      <c r="E101" s="283" t="s">
        <v>18</v>
      </c>
      <c r="F101" s="323" t="s">
        <v>18</v>
      </c>
      <c r="G101" s="41">
        <f>G91+G93+G95+G97+G99</f>
        <v>0</v>
      </c>
      <c r="H101" s="171" t="str">
        <f>$E$5</f>
        <v>zw</v>
      </c>
      <c r="I101" s="25">
        <f aca="true" t="shared" si="42" ref="I101:K102">I91+I93+I95+I97+I99</f>
        <v>0</v>
      </c>
      <c r="J101" s="26">
        <f t="shared" si="42"/>
        <v>0</v>
      </c>
      <c r="K101" s="41">
        <f t="shared" si="42"/>
        <v>0</v>
      </c>
      <c r="L101" s="171" t="str">
        <f>$E$5</f>
        <v>zw</v>
      </c>
      <c r="M101" s="25">
        <f>M91+M93+M95+M97+M99</f>
        <v>0</v>
      </c>
      <c r="N101" s="26">
        <f>N91+N93+N95+N97+N99</f>
        <v>0</v>
      </c>
      <c r="O101" s="14"/>
    </row>
    <row r="102" spans="1:15" ht="12.75" customHeight="1" thickBot="1">
      <c r="A102" s="338"/>
      <c r="B102" s="331"/>
      <c r="C102" s="332"/>
      <c r="D102" s="284"/>
      <c r="E102" s="280"/>
      <c r="F102" s="324"/>
      <c r="G102" s="42">
        <f>G92+G94+G96+G98+G100</f>
        <v>0</v>
      </c>
      <c r="H102" s="16">
        <f>$E$6</f>
        <v>0.23</v>
      </c>
      <c r="I102" s="27">
        <f t="shared" si="42"/>
        <v>0</v>
      </c>
      <c r="J102" s="28">
        <f t="shared" si="42"/>
        <v>0</v>
      </c>
      <c r="K102" s="42">
        <f t="shared" si="42"/>
        <v>0</v>
      </c>
      <c r="L102" s="16">
        <f>$E$6</f>
        <v>0.23</v>
      </c>
      <c r="M102" s="27">
        <f>M92+M94+M96+M98+M100</f>
        <v>0</v>
      </c>
      <c r="N102" s="28">
        <f>N92+N94+N96+N98+N100</f>
        <v>0</v>
      </c>
      <c r="O102" s="14"/>
    </row>
    <row r="103" spans="1:15" ht="12.75" customHeight="1">
      <c r="A103" s="336">
        <f>A91+1</f>
        <v>7</v>
      </c>
      <c r="B103" s="357" t="s">
        <v>172</v>
      </c>
      <c r="C103" s="342" t="s">
        <v>176</v>
      </c>
      <c r="D103" s="344">
        <v>3.3</v>
      </c>
      <c r="E103" s="29">
        <f>12*7+8*5</f>
        <v>124</v>
      </c>
      <c r="F103" s="7">
        <f>F$5</f>
        <v>0</v>
      </c>
      <c r="G103" s="39">
        <f>D103*E103*F103*(J$5+J$6+J$7+J$8)</f>
        <v>0</v>
      </c>
      <c r="H103" s="6" t="str">
        <f>$E$5</f>
        <v>zw</v>
      </c>
      <c r="I103" s="31">
        <f>IF(H103="zw",0,G103*H103)</f>
        <v>0</v>
      </c>
      <c r="J103" s="32">
        <f>G103+I103</f>
        <v>0</v>
      </c>
      <c r="K103" s="30">
        <f aca="true" t="shared" si="43" ref="K103:K112">G103/N$6</f>
        <v>0</v>
      </c>
      <c r="L103" s="6" t="str">
        <f>$E$5</f>
        <v>zw</v>
      </c>
      <c r="M103" s="31">
        <f>IF(L103="zw",0,K103*L103)</f>
        <v>0</v>
      </c>
      <c r="N103" s="32">
        <f>K103+M103</f>
        <v>0</v>
      </c>
      <c r="O103" s="14"/>
    </row>
    <row r="104" spans="1:15" ht="12.75" customHeight="1">
      <c r="A104" s="336"/>
      <c r="B104" s="358"/>
      <c r="C104" s="343"/>
      <c r="D104" s="327"/>
      <c r="E104" s="17">
        <f>E103</f>
        <v>124</v>
      </c>
      <c r="F104" s="11">
        <f>F$6</f>
        <v>0</v>
      </c>
      <c r="G104" s="40">
        <f>D103*E104*F104*(J$5+J$6+J$7+J$8)</f>
        <v>0</v>
      </c>
      <c r="H104" s="10">
        <f>$E$6</f>
        <v>0.23</v>
      </c>
      <c r="I104" s="19">
        <f>IF(H104="zw",0,G104*H104)</f>
        <v>0</v>
      </c>
      <c r="J104" s="20">
        <f aca="true" t="shared" si="44" ref="J104:J112">G104+I104</f>
        <v>0</v>
      </c>
      <c r="K104" s="18">
        <f t="shared" si="43"/>
        <v>0</v>
      </c>
      <c r="L104" s="10">
        <f>$E$6</f>
        <v>0.23</v>
      </c>
      <c r="M104" s="19">
        <f>IF(L104="zw",0,K104*L104)</f>
        <v>0</v>
      </c>
      <c r="N104" s="20">
        <f aca="true" t="shared" si="45" ref="N104:N112">K104+M104</f>
        <v>0</v>
      </c>
      <c r="O104" s="14"/>
    </row>
    <row r="105" spans="1:15" ht="12.75" customHeight="1">
      <c r="A105" s="336"/>
      <c r="B105" s="358"/>
      <c r="C105" s="345" t="s">
        <v>9</v>
      </c>
      <c r="D105" s="327">
        <v>91.54</v>
      </c>
      <c r="E105" s="17">
        <f>E104</f>
        <v>124</v>
      </c>
      <c r="F105" s="11">
        <f>F$7</f>
        <v>0</v>
      </c>
      <c r="G105" s="40">
        <f>D105*E105*F105*(J$5+J$6+J$7+J$8)</f>
        <v>0</v>
      </c>
      <c r="H105" s="10" t="str">
        <f>$E$5</f>
        <v>zw</v>
      </c>
      <c r="I105" s="19">
        <f aca="true" t="shared" si="46" ref="I105:I112">IF(H105="zw",0,G105*H105)</f>
        <v>0</v>
      </c>
      <c r="J105" s="20">
        <f t="shared" si="44"/>
        <v>0</v>
      </c>
      <c r="K105" s="18">
        <f t="shared" si="43"/>
        <v>0</v>
      </c>
      <c r="L105" s="10" t="str">
        <f>$E$5</f>
        <v>zw</v>
      </c>
      <c r="M105" s="19">
        <f aca="true" t="shared" si="47" ref="M105:M112">IF(L105="zw",0,K105*L105)</f>
        <v>0</v>
      </c>
      <c r="N105" s="20">
        <f t="shared" si="45"/>
        <v>0</v>
      </c>
      <c r="O105" s="14"/>
    </row>
    <row r="106" spans="1:15" ht="12.75" customHeight="1">
      <c r="A106" s="336"/>
      <c r="B106" s="358"/>
      <c r="C106" s="345"/>
      <c r="D106" s="327"/>
      <c r="E106" s="17">
        <f aca="true" t="shared" si="48" ref="E106:E112">E105</f>
        <v>124</v>
      </c>
      <c r="F106" s="11">
        <f>F$8</f>
        <v>0</v>
      </c>
      <c r="G106" s="40">
        <f>D105*E106*F106*(J$5+J$6+J$7+J$8)</f>
        <v>0</v>
      </c>
      <c r="H106" s="10">
        <f>$E$6</f>
        <v>0.23</v>
      </c>
      <c r="I106" s="19">
        <f t="shared" si="46"/>
        <v>0</v>
      </c>
      <c r="J106" s="20">
        <f t="shared" si="44"/>
        <v>0</v>
      </c>
      <c r="K106" s="18">
        <f t="shared" si="43"/>
        <v>0</v>
      </c>
      <c r="L106" s="10">
        <f>$E$6</f>
        <v>0.23</v>
      </c>
      <c r="M106" s="19">
        <f t="shared" si="47"/>
        <v>0</v>
      </c>
      <c r="N106" s="20">
        <f t="shared" si="45"/>
        <v>0</v>
      </c>
      <c r="O106" s="14"/>
    </row>
    <row r="107" spans="1:15" ht="12.75" customHeight="1">
      <c r="A107" s="336"/>
      <c r="B107" s="358"/>
      <c r="C107" s="345" t="s">
        <v>10</v>
      </c>
      <c r="D107" s="327">
        <v>214.68</v>
      </c>
      <c r="E107" s="17">
        <f t="shared" si="48"/>
        <v>124</v>
      </c>
      <c r="F107" s="11">
        <f>F$9</f>
        <v>0</v>
      </c>
      <c r="G107" s="40">
        <f>D107*E107*F107*(J$5+J$6+J$7+J$8)</f>
        <v>0</v>
      </c>
      <c r="H107" s="10" t="str">
        <f>$E$5</f>
        <v>zw</v>
      </c>
      <c r="I107" s="19">
        <f t="shared" si="46"/>
        <v>0</v>
      </c>
      <c r="J107" s="20">
        <f t="shared" si="44"/>
        <v>0</v>
      </c>
      <c r="K107" s="18">
        <f t="shared" si="43"/>
        <v>0</v>
      </c>
      <c r="L107" s="10" t="str">
        <f>$E$5</f>
        <v>zw</v>
      </c>
      <c r="M107" s="19">
        <f t="shared" si="47"/>
        <v>0</v>
      </c>
      <c r="N107" s="20">
        <f t="shared" si="45"/>
        <v>0</v>
      </c>
      <c r="O107" s="14"/>
    </row>
    <row r="108" spans="1:15" ht="12.75" customHeight="1">
      <c r="A108" s="336"/>
      <c r="B108" s="358"/>
      <c r="C108" s="345"/>
      <c r="D108" s="327"/>
      <c r="E108" s="17">
        <f t="shared" si="48"/>
        <v>124</v>
      </c>
      <c r="F108" s="11">
        <f>F$10</f>
        <v>0</v>
      </c>
      <c r="G108" s="40">
        <f>D107*E108*F108*(J$5+J$6+J$7+J$8)</f>
        <v>0</v>
      </c>
      <c r="H108" s="10">
        <f>$E$6</f>
        <v>0.23</v>
      </c>
      <c r="I108" s="19">
        <f t="shared" si="46"/>
        <v>0</v>
      </c>
      <c r="J108" s="20">
        <f t="shared" si="44"/>
        <v>0</v>
      </c>
      <c r="K108" s="18">
        <f t="shared" si="43"/>
        <v>0</v>
      </c>
      <c r="L108" s="10">
        <f>$E$6</f>
        <v>0.23</v>
      </c>
      <c r="M108" s="19">
        <f t="shared" si="47"/>
        <v>0</v>
      </c>
      <c r="N108" s="20">
        <f t="shared" si="45"/>
        <v>0</v>
      </c>
      <c r="O108" s="14"/>
    </row>
    <row r="109" spans="1:15" ht="12.75" customHeight="1">
      <c r="A109" s="336"/>
      <c r="B109" s="358"/>
      <c r="C109" s="345" t="s">
        <v>11</v>
      </c>
      <c r="D109" s="327">
        <v>132.21</v>
      </c>
      <c r="E109" s="17">
        <f t="shared" si="48"/>
        <v>124</v>
      </c>
      <c r="F109" s="11">
        <f>F$11</f>
        <v>0</v>
      </c>
      <c r="G109" s="40">
        <f>D109*E109*F109*(J$5+J$6+J$7+J$8)</f>
        <v>0</v>
      </c>
      <c r="H109" s="10" t="str">
        <f>$E$5</f>
        <v>zw</v>
      </c>
      <c r="I109" s="19">
        <f t="shared" si="46"/>
        <v>0</v>
      </c>
      <c r="J109" s="20">
        <f t="shared" si="44"/>
        <v>0</v>
      </c>
      <c r="K109" s="18">
        <f t="shared" si="43"/>
        <v>0</v>
      </c>
      <c r="L109" s="10" t="str">
        <f>$E$5</f>
        <v>zw</v>
      </c>
      <c r="M109" s="19">
        <f t="shared" si="47"/>
        <v>0</v>
      </c>
      <c r="N109" s="20">
        <f t="shared" si="45"/>
        <v>0</v>
      </c>
      <c r="O109" s="14"/>
    </row>
    <row r="110" spans="1:15" ht="12.75" customHeight="1">
      <c r="A110" s="336"/>
      <c r="B110" s="358"/>
      <c r="C110" s="345"/>
      <c r="D110" s="327"/>
      <c r="E110" s="17">
        <f t="shared" si="48"/>
        <v>124</v>
      </c>
      <c r="F110" s="11">
        <f>F$12</f>
        <v>0</v>
      </c>
      <c r="G110" s="40">
        <f>D109*E110*F110*(J$5+J$6+J$7+J$8)</f>
        <v>0</v>
      </c>
      <c r="H110" s="10">
        <f>$E$6</f>
        <v>0.23</v>
      </c>
      <c r="I110" s="19">
        <f t="shared" si="46"/>
        <v>0</v>
      </c>
      <c r="J110" s="20">
        <f t="shared" si="44"/>
        <v>0</v>
      </c>
      <c r="K110" s="18">
        <f t="shared" si="43"/>
        <v>0</v>
      </c>
      <c r="L110" s="10">
        <f>$E$6</f>
        <v>0.23</v>
      </c>
      <c r="M110" s="19">
        <f t="shared" si="47"/>
        <v>0</v>
      </c>
      <c r="N110" s="20">
        <f t="shared" si="45"/>
        <v>0</v>
      </c>
      <c r="O110" s="14"/>
    </row>
    <row r="111" spans="1:15" ht="12.75" customHeight="1">
      <c r="A111" s="336"/>
      <c r="B111" s="358"/>
      <c r="C111" s="345" t="s">
        <v>12</v>
      </c>
      <c r="D111" s="327">
        <v>50.99</v>
      </c>
      <c r="E111" s="17">
        <f t="shared" si="48"/>
        <v>124</v>
      </c>
      <c r="F111" s="11">
        <f>F$13</f>
        <v>0</v>
      </c>
      <c r="G111" s="40">
        <f>D111*E111*F111*(J$5+J$6+J$7+J$8)</f>
        <v>0</v>
      </c>
      <c r="H111" s="10" t="str">
        <f>$E$5</f>
        <v>zw</v>
      </c>
      <c r="I111" s="19">
        <f t="shared" si="46"/>
        <v>0</v>
      </c>
      <c r="J111" s="20">
        <f t="shared" si="44"/>
        <v>0</v>
      </c>
      <c r="K111" s="18">
        <f t="shared" si="43"/>
        <v>0</v>
      </c>
      <c r="L111" s="10" t="str">
        <f>$E$5</f>
        <v>zw</v>
      </c>
      <c r="M111" s="19">
        <f t="shared" si="47"/>
        <v>0</v>
      </c>
      <c r="N111" s="20">
        <f t="shared" si="45"/>
        <v>0</v>
      </c>
      <c r="O111" s="14"/>
    </row>
    <row r="112" spans="1:15" ht="12.75" customHeight="1" thickBot="1">
      <c r="A112" s="336"/>
      <c r="B112" s="359"/>
      <c r="C112" s="346"/>
      <c r="D112" s="328"/>
      <c r="E112" s="17">
        <f t="shared" si="48"/>
        <v>124</v>
      </c>
      <c r="F112" s="11">
        <f>F$14</f>
        <v>0</v>
      </c>
      <c r="G112" s="40">
        <f>D111*E112*F112*(J$5+J$6+J$7+J$8)</f>
        <v>0</v>
      </c>
      <c r="H112" s="21">
        <f>$E$6</f>
        <v>0.23</v>
      </c>
      <c r="I112" s="22">
        <f t="shared" si="46"/>
        <v>0</v>
      </c>
      <c r="J112" s="23">
        <f t="shared" si="44"/>
        <v>0</v>
      </c>
      <c r="K112" s="18">
        <f t="shared" si="43"/>
        <v>0</v>
      </c>
      <c r="L112" s="21">
        <f>$E$6</f>
        <v>0.23</v>
      </c>
      <c r="M112" s="22">
        <f t="shared" si="47"/>
        <v>0</v>
      </c>
      <c r="N112" s="23">
        <f t="shared" si="45"/>
        <v>0</v>
      </c>
      <c r="O112" s="14"/>
    </row>
    <row r="113" spans="1:15" ht="12.75" customHeight="1">
      <c r="A113" s="337"/>
      <c r="B113" s="329" t="s">
        <v>25</v>
      </c>
      <c r="C113" s="330"/>
      <c r="D113" s="285">
        <f>SUM(D103:D112)</f>
        <v>492.72</v>
      </c>
      <c r="E113" s="283" t="s">
        <v>18</v>
      </c>
      <c r="F113" s="323" t="s">
        <v>18</v>
      </c>
      <c r="G113" s="41">
        <f>G103+G105+G107+G109+G111</f>
        <v>0</v>
      </c>
      <c r="H113" s="171" t="str">
        <f>$E$5</f>
        <v>zw</v>
      </c>
      <c r="I113" s="25">
        <f aca="true" t="shared" si="49" ref="I113:K114">I103+I105+I107+I109+I111</f>
        <v>0</v>
      </c>
      <c r="J113" s="26">
        <f t="shared" si="49"/>
        <v>0</v>
      </c>
      <c r="K113" s="41">
        <f t="shared" si="49"/>
        <v>0</v>
      </c>
      <c r="L113" s="171" t="str">
        <f>$E$5</f>
        <v>zw</v>
      </c>
      <c r="M113" s="25">
        <f>M103+M105+M107+M109+M111</f>
        <v>0</v>
      </c>
      <c r="N113" s="26">
        <f>N103+N105+N107+N109+N111</f>
        <v>0</v>
      </c>
      <c r="O113" s="14"/>
    </row>
    <row r="114" spans="1:15" ht="12.75" customHeight="1" thickBot="1">
      <c r="A114" s="338"/>
      <c r="B114" s="331"/>
      <c r="C114" s="332"/>
      <c r="D114" s="284"/>
      <c r="E114" s="280"/>
      <c r="F114" s="324"/>
      <c r="G114" s="42">
        <f>G104+G106+G108+G110+G112</f>
        <v>0</v>
      </c>
      <c r="H114" s="16">
        <f>$E$6</f>
        <v>0.23</v>
      </c>
      <c r="I114" s="27">
        <f t="shared" si="49"/>
        <v>0</v>
      </c>
      <c r="J114" s="28">
        <f t="shared" si="49"/>
        <v>0</v>
      </c>
      <c r="K114" s="42">
        <f t="shared" si="49"/>
        <v>0</v>
      </c>
      <c r="L114" s="16">
        <f>$E$6</f>
        <v>0.23</v>
      </c>
      <c r="M114" s="27">
        <f>M104+M106+M108+M110+M112</f>
        <v>0</v>
      </c>
      <c r="N114" s="28">
        <f>N104+N106+N108+N110+N112</f>
        <v>0</v>
      </c>
      <c r="O114" s="14"/>
    </row>
    <row r="115" spans="1:15" ht="12.75" customHeight="1" thickBot="1">
      <c r="A115" s="51"/>
      <c r="B115" s="52"/>
      <c r="C115" s="52"/>
      <c r="D115" s="53"/>
      <c r="E115" s="54"/>
      <c r="F115" s="55"/>
      <c r="G115" s="56"/>
      <c r="H115" s="57"/>
      <c r="I115" s="56"/>
      <c r="J115" s="56"/>
      <c r="K115" s="56"/>
      <c r="L115" s="57"/>
      <c r="M115" s="56"/>
      <c r="N115" s="56"/>
      <c r="O115" s="14"/>
    </row>
    <row r="116" spans="1:15" ht="12.75" customHeight="1" thickBot="1">
      <c r="A116" s="33">
        <v>1</v>
      </c>
      <c r="B116" s="34">
        <v>2</v>
      </c>
      <c r="C116" s="37">
        <v>3</v>
      </c>
      <c r="D116" s="38">
        <v>4</v>
      </c>
      <c r="E116" s="34">
        <v>5</v>
      </c>
      <c r="F116" s="43" t="s">
        <v>53</v>
      </c>
      <c r="G116" s="38">
        <v>7</v>
      </c>
      <c r="H116" s="35">
        <v>8</v>
      </c>
      <c r="I116" s="36">
        <v>9</v>
      </c>
      <c r="J116" s="37">
        <v>10</v>
      </c>
      <c r="K116" s="34">
        <v>11</v>
      </c>
      <c r="L116" s="35">
        <v>12</v>
      </c>
      <c r="M116" s="36">
        <v>13</v>
      </c>
      <c r="N116" s="37">
        <v>14</v>
      </c>
      <c r="O116" s="14"/>
    </row>
    <row r="117" spans="1:15" ht="12.75" customHeight="1">
      <c r="A117" s="335">
        <f>A103+1</f>
        <v>8</v>
      </c>
      <c r="B117" s="339" t="s">
        <v>156</v>
      </c>
      <c r="C117" s="342" t="s">
        <v>176</v>
      </c>
      <c r="D117" s="327">
        <v>4.28</v>
      </c>
      <c r="E117" s="17">
        <f>12*7</f>
        <v>84</v>
      </c>
      <c r="F117" s="11">
        <f>F$5</f>
        <v>0</v>
      </c>
      <c r="G117" s="40">
        <f>D117*E117*F117*(J$5+J$6+J$7+J$8)</f>
        <v>0</v>
      </c>
      <c r="H117" s="10" t="str">
        <f>$E$5</f>
        <v>zw</v>
      </c>
      <c r="I117" s="19">
        <f aca="true" t="shared" si="50" ref="I117:I126">IF(H117="zw",0,G117*H117)</f>
        <v>0</v>
      </c>
      <c r="J117" s="20">
        <f aca="true" t="shared" si="51" ref="J117:J126">G117+I117</f>
        <v>0</v>
      </c>
      <c r="K117" s="18">
        <f aca="true" t="shared" si="52" ref="K117:K126">G117/N$6</f>
        <v>0</v>
      </c>
      <c r="L117" s="10" t="str">
        <f>$E$5</f>
        <v>zw</v>
      </c>
      <c r="M117" s="19">
        <f aca="true" t="shared" si="53" ref="M117:M126">IF(L117="zw",0,K117*L117)</f>
        <v>0</v>
      </c>
      <c r="N117" s="20">
        <f aca="true" t="shared" si="54" ref="N117:N126">K117+M117</f>
        <v>0</v>
      </c>
      <c r="O117" s="14"/>
    </row>
    <row r="118" spans="1:15" ht="12.75" customHeight="1">
      <c r="A118" s="336"/>
      <c r="B118" s="340"/>
      <c r="C118" s="343"/>
      <c r="D118" s="327"/>
      <c r="E118" s="17">
        <f aca="true" t="shared" si="55" ref="E118:E126">E117</f>
        <v>84</v>
      </c>
      <c r="F118" s="11">
        <f>F$6</f>
        <v>0</v>
      </c>
      <c r="G118" s="40">
        <f>D117*E118*F118*(J$5+J$6+J$7+J$8)</f>
        <v>0</v>
      </c>
      <c r="H118" s="10">
        <f>$E$6</f>
        <v>0.23</v>
      </c>
      <c r="I118" s="19">
        <f t="shared" si="50"/>
        <v>0</v>
      </c>
      <c r="J118" s="20">
        <f t="shared" si="51"/>
        <v>0</v>
      </c>
      <c r="K118" s="18">
        <f t="shared" si="52"/>
        <v>0</v>
      </c>
      <c r="L118" s="10">
        <f>$E$6</f>
        <v>0.23</v>
      </c>
      <c r="M118" s="19">
        <f t="shared" si="53"/>
        <v>0</v>
      </c>
      <c r="N118" s="20">
        <f t="shared" si="54"/>
        <v>0</v>
      </c>
      <c r="O118" s="14"/>
    </row>
    <row r="119" spans="1:15" ht="12.75" customHeight="1">
      <c r="A119" s="336"/>
      <c r="B119" s="340"/>
      <c r="C119" s="345" t="s">
        <v>9</v>
      </c>
      <c r="D119" s="327">
        <v>41.23</v>
      </c>
      <c r="E119" s="17">
        <f>E118</f>
        <v>84</v>
      </c>
      <c r="F119" s="11">
        <f>F$7</f>
        <v>0</v>
      </c>
      <c r="G119" s="40">
        <f>D119*E119*F119*(J$5+J$6+J$7+J$8)</f>
        <v>0</v>
      </c>
      <c r="H119" s="10" t="str">
        <f>$E$5</f>
        <v>zw</v>
      </c>
      <c r="I119" s="19">
        <f t="shared" si="50"/>
        <v>0</v>
      </c>
      <c r="J119" s="20">
        <f t="shared" si="51"/>
        <v>0</v>
      </c>
      <c r="K119" s="18">
        <f t="shared" si="52"/>
        <v>0</v>
      </c>
      <c r="L119" s="10" t="str">
        <f>$E$5</f>
        <v>zw</v>
      </c>
      <c r="M119" s="19">
        <f t="shared" si="53"/>
        <v>0</v>
      </c>
      <c r="N119" s="20">
        <f t="shared" si="54"/>
        <v>0</v>
      </c>
      <c r="O119" s="14"/>
    </row>
    <row r="120" spans="1:15" ht="12.75" customHeight="1">
      <c r="A120" s="336"/>
      <c r="B120" s="340"/>
      <c r="C120" s="345"/>
      <c r="D120" s="327"/>
      <c r="E120" s="17">
        <f t="shared" si="55"/>
        <v>84</v>
      </c>
      <c r="F120" s="11">
        <f>F$8</f>
        <v>0</v>
      </c>
      <c r="G120" s="40">
        <f>D119*E120*F120*(J$5+J$6+J$7+J$8)</f>
        <v>0</v>
      </c>
      <c r="H120" s="10">
        <f>$E$6</f>
        <v>0.23</v>
      </c>
      <c r="I120" s="19">
        <f t="shared" si="50"/>
        <v>0</v>
      </c>
      <c r="J120" s="20">
        <f t="shared" si="51"/>
        <v>0</v>
      </c>
      <c r="K120" s="18">
        <f t="shared" si="52"/>
        <v>0</v>
      </c>
      <c r="L120" s="10">
        <f>$E$6</f>
        <v>0.23</v>
      </c>
      <c r="M120" s="19">
        <f t="shared" si="53"/>
        <v>0</v>
      </c>
      <c r="N120" s="20">
        <f t="shared" si="54"/>
        <v>0</v>
      </c>
      <c r="O120" s="14"/>
    </row>
    <row r="121" spans="1:15" ht="12.75" customHeight="1">
      <c r="A121" s="336"/>
      <c r="B121" s="340"/>
      <c r="C121" s="345" t="s">
        <v>10</v>
      </c>
      <c r="D121" s="327">
        <v>149.25</v>
      </c>
      <c r="E121" s="17">
        <f t="shared" si="55"/>
        <v>84</v>
      </c>
      <c r="F121" s="11">
        <f>F$9</f>
        <v>0</v>
      </c>
      <c r="G121" s="40">
        <f>D121*E121*F121*(J$5+J$6+J$7+J$8)</f>
        <v>0</v>
      </c>
      <c r="H121" s="10" t="str">
        <f>$E$5</f>
        <v>zw</v>
      </c>
      <c r="I121" s="19">
        <f t="shared" si="50"/>
        <v>0</v>
      </c>
      <c r="J121" s="20">
        <f t="shared" si="51"/>
        <v>0</v>
      </c>
      <c r="K121" s="18">
        <f t="shared" si="52"/>
        <v>0</v>
      </c>
      <c r="L121" s="10" t="str">
        <f>$E$5</f>
        <v>zw</v>
      </c>
      <c r="M121" s="19">
        <f t="shared" si="53"/>
        <v>0</v>
      </c>
      <c r="N121" s="20">
        <f t="shared" si="54"/>
        <v>0</v>
      </c>
      <c r="O121" s="14"/>
    </row>
    <row r="122" spans="1:15" ht="12.75" customHeight="1">
      <c r="A122" s="336"/>
      <c r="B122" s="340"/>
      <c r="C122" s="345"/>
      <c r="D122" s="327"/>
      <c r="E122" s="17">
        <f t="shared" si="55"/>
        <v>84</v>
      </c>
      <c r="F122" s="11">
        <f>F$10</f>
        <v>0</v>
      </c>
      <c r="G122" s="40">
        <f>D121*E122*F122*(J$5+J$6+J$7+J$8)</f>
        <v>0</v>
      </c>
      <c r="H122" s="10">
        <f>$E$6</f>
        <v>0.23</v>
      </c>
      <c r="I122" s="19">
        <f t="shared" si="50"/>
        <v>0</v>
      </c>
      <c r="J122" s="20">
        <f t="shared" si="51"/>
        <v>0</v>
      </c>
      <c r="K122" s="18">
        <f t="shared" si="52"/>
        <v>0</v>
      </c>
      <c r="L122" s="10">
        <f>$E$6</f>
        <v>0.23</v>
      </c>
      <c r="M122" s="19">
        <f t="shared" si="53"/>
        <v>0</v>
      </c>
      <c r="N122" s="20">
        <f t="shared" si="54"/>
        <v>0</v>
      </c>
      <c r="O122" s="14"/>
    </row>
    <row r="123" spans="1:15" ht="12.75" customHeight="1">
      <c r="A123" s="336"/>
      <c r="B123" s="340"/>
      <c r="C123" s="345" t="s">
        <v>11</v>
      </c>
      <c r="D123" s="327">
        <v>18.08</v>
      </c>
      <c r="E123" s="17">
        <f t="shared" si="55"/>
        <v>84</v>
      </c>
      <c r="F123" s="11">
        <f>F$11</f>
        <v>0</v>
      </c>
      <c r="G123" s="40">
        <f>D123*E123*F123*(J$5+J$6+J$7+J$8)</f>
        <v>0</v>
      </c>
      <c r="H123" s="10" t="str">
        <f>$E$5</f>
        <v>zw</v>
      </c>
      <c r="I123" s="19">
        <f t="shared" si="50"/>
        <v>0</v>
      </c>
      <c r="J123" s="20">
        <f t="shared" si="51"/>
        <v>0</v>
      </c>
      <c r="K123" s="18">
        <f t="shared" si="52"/>
        <v>0</v>
      </c>
      <c r="L123" s="10" t="str">
        <f>$E$5</f>
        <v>zw</v>
      </c>
      <c r="M123" s="19">
        <f t="shared" si="53"/>
        <v>0</v>
      </c>
      <c r="N123" s="20">
        <f t="shared" si="54"/>
        <v>0</v>
      </c>
      <c r="O123" s="14"/>
    </row>
    <row r="124" spans="1:15" ht="12.75" customHeight="1">
      <c r="A124" s="336"/>
      <c r="B124" s="340"/>
      <c r="C124" s="345"/>
      <c r="D124" s="327"/>
      <c r="E124" s="17">
        <f t="shared" si="55"/>
        <v>84</v>
      </c>
      <c r="F124" s="11">
        <f>F$12</f>
        <v>0</v>
      </c>
      <c r="G124" s="40">
        <f>D123*E124*F124*(J$5+J$6+J$7+J$8)</f>
        <v>0</v>
      </c>
      <c r="H124" s="10">
        <f>$E$6</f>
        <v>0.23</v>
      </c>
      <c r="I124" s="19">
        <f t="shared" si="50"/>
        <v>0</v>
      </c>
      <c r="J124" s="20">
        <f t="shared" si="51"/>
        <v>0</v>
      </c>
      <c r="K124" s="18">
        <f t="shared" si="52"/>
        <v>0</v>
      </c>
      <c r="L124" s="10">
        <f>$E$6</f>
        <v>0.23</v>
      </c>
      <c r="M124" s="19">
        <f t="shared" si="53"/>
        <v>0</v>
      </c>
      <c r="N124" s="20">
        <f t="shared" si="54"/>
        <v>0</v>
      </c>
      <c r="O124" s="14"/>
    </row>
    <row r="125" spans="1:15" ht="12.75" customHeight="1">
      <c r="A125" s="336"/>
      <c r="B125" s="340"/>
      <c r="C125" s="345" t="s">
        <v>12</v>
      </c>
      <c r="D125" s="327">
        <v>25.04</v>
      </c>
      <c r="E125" s="17">
        <f t="shared" si="55"/>
        <v>84</v>
      </c>
      <c r="F125" s="11">
        <f>F$13</f>
        <v>0</v>
      </c>
      <c r="G125" s="40">
        <f>D125*E125*F125*(J$5+J$6+J$7+J$8)</f>
        <v>0</v>
      </c>
      <c r="H125" s="10" t="str">
        <f>$E$5</f>
        <v>zw</v>
      </c>
      <c r="I125" s="19">
        <f t="shared" si="50"/>
        <v>0</v>
      </c>
      <c r="J125" s="20">
        <f t="shared" si="51"/>
        <v>0</v>
      </c>
      <c r="K125" s="18">
        <f t="shared" si="52"/>
        <v>0</v>
      </c>
      <c r="L125" s="10" t="str">
        <f>$E$5</f>
        <v>zw</v>
      </c>
      <c r="M125" s="19">
        <f t="shared" si="53"/>
        <v>0</v>
      </c>
      <c r="N125" s="20">
        <f t="shared" si="54"/>
        <v>0</v>
      </c>
      <c r="O125" s="14"/>
    </row>
    <row r="126" spans="1:15" ht="12.75" customHeight="1" thickBot="1">
      <c r="A126" s="336"/>
      <c r="B126" s="341"/>
      <c r="C126" s="346"/>
      <c r="D126" s="328"/>
      <c r="E126" s="17">
        <f t="shared" si="55"/>
        <v>84</v>
      </c>
      <c r="F126" s="11">
        <f>F$14</f>
        <v>0</v>
      </c>
      <c r="G126" s="40">
        <f>D125*E126*F126*(J$5+J$6+J$7+J$8)</f>
        <v>0</v>
      </c>
      <c r="H126" s="21">
        <f>$E$6</f>
        <v>0.23</v>
      </c>
      <c r="I126" s="22">
        <f t="shared" si="50"/>
        <v>0</v>
      </c>
      <c r="J126" s="23">
        <f t="shared" si="51"/>
        <v>0</v>
      </c>
      <c r="K126" s="18">
        <f t="shared" si="52"/>
        <v>0</v>
      </c>
      <c r="L126" s="21">
        <f>$E$6</f>
        <v>0.23</v>
      </c>
      <c r="M126" s="22">
        <f t="shared" si="53"/>
        <v>0</v>
      </c>
      <c r="N126" s="23">
        <f t="shared" si="54"/>
        <v>0</v>
      </c>
      <c r="O126" s="14"/>
    </row>
    <row r="127" spans="1:15" ht="12.75" customHeight="1">
      <c r="A127" s="337"/>
      <c r="B127" s="329" t="s">
        <v>157</v>
      </c>
      <c r="C127" s="330"/>
      <c r="D127" s="285">
        <f>SUM(D117:D126)</f>
        <v>237.87999999999997</v>
      </c>
      <c r="E127" s="283" t="s">
        <v>18</v>
      </c>
      <c r="F127" s="323" t="s">
        <v>18</v>
      </c>
      <c r="G127" s="41">
        <f>G117+G119+G121+G123+G125</f>
        <v>0</v>
      </c>
      <c r="H127" s="171" t="str">
        <f>$E$5</f>
        <v>zw</v>
      </c>
      <c r="I127" s="25">
        <f aca="true" t="shared" si="56" ref="I127:K128">I117+I119+I121+I123+I125</f>
        <v>0</v>
      </c>
      <c r="J127" s="26">
        <f t="shared" si="56"/>
        <v>0</v>
      </c>
      <c r="K127" s="41">
        <f t="shared" si="56"/>
        <v>0</v>
      </c>
      <c r="L127" s="171" t="str">
        <f>$E$5</f>
        <v>zw</v>
      </c>
      <c r="M127" s="25">
        <f>M117+M119+M121+M123+M125</f>
        <v>0</v>
      </c>
      <c r="N127" s="26">
        <f>N117+N119+N121+N123+N125</f>
        <v>0</v>
      </c>
      <c r="O127" s="14"/>
    </row>
    <row r="128" spans="1:15" ht="12.75" customHeight="1" thickBot="1">
      <c r="A128" s="338"/>
      <c r="B128" s="331"/>
      <c r="C128" s="332"/>
      <c r="D128" s="284"/>
      <c r="E128" s="280"/>
      <c r="F128" s="324"/>
      <c r="G128" s="42">
        <f>G118+G120+G122+G124+G126</f>
        <v>0</v>
      </c>
      <c r="H128" s="16">
        <f>$E$6</f>
        <v>0.23</v>
      </c>
      <c r="I128" s="27">
        <f t="shared" si="56"/>
        <v>0</v>
      </c>
      <c r="J128" s="28">
        <f t="shared" si="56"/>
        <v>0</v>
      </c>
      <c r="K128" s="42">
        <f t="shared" si="56"/>
        <v>0</v>
      </c>
      <c r="L128" s="16">
        <f>$E$6</f>
        <v>0.23</v>
      </c>
      <c r="M128" s="27">
        <f>M118+M120+M122+M124+M126</f>
        <v>0</v>
      </c>
      <c r="N128" s="28">
        <f>N118+N120+N122+N124+N126</f>
        <v>0</v>
      </c>
      <c r="O128" s="14"/>
    </row>
    <row r="129" spans="1:15" ht="12.75" customHeight="1">
      <c r="A129" s="336">
        <f>A117+1</f>
        <v>9</v>
      </c>
      <c r="B129" s="339" t="s">
        <v>193</v>
      </c>
      <c r="C129" s="342" t="s">
        <v>176</v>
      </c>
      <c r="D129" s="344">
        <v>0</v>
      </c>
      <c r="E129" s="29">
        <f>12*5</f>
        <v>60</v>
      </c>
      <c r="F129" s="7">
        <f>F$5</f>
        <v>0</v>
      </c>
      <c r="G129" s="39">
        <f>D129*E129*F129*(J$5+J$6+J$7+J$8)</f>
        <v>0</v>
      </c>
      <c r="H129" s="6" t="str">
        <f>$E$5</f>
        <v>zw</v>
      </c>
      <c r="I129" s="31">
        <f aca="true" t="shared" si="57" ref="I129:I138">IF(H129="zw",0,G129*H129)</f>
        <v>0</v>
      </c>
      <c r="J129" s="32">
        <f aca="true" t="shared" si="58" ref="J129:J138">G129+I129</f>
        <v>0</v>
      </c>
      <c r="K129" s="30">
        <f aca="true" t="shared" si="59" ref="K129:K138">G129/N$6</f>
        <v>0</v>
      </c>
      <c r="L129" s="6" t="str">
        <f>$E$5</f>
        <v>zw</v>
      </c>
      <c r="M129" s="31">
        <f aca="true" t="shared" si="60" ref="M129:M138">IF(L129="zw",0,K129*L129)</f>
        <v>0</v>
      </c>
      <c r="N129" s="32">
        <f aca="true" t="shared" si="61" ref="N129:N138">K129+M129</f>
        <v>0</v>
      </c>
      <c r="O129" s="14"/>
    </row>
    <row r="130" spans="1:15" ht="12.75" customHeight="1">
      <c r="A130" s="336"/>
      <c r="B130" s="340"/>
      <c r="C130" s="343"/>
      <c r="D130" s="327"/>
      <c r="E130" s="17">
        <f aca="true" t="shared" si="62" ref="E130:E138">E129</f>
        <v>60</v>
      </c>
      <c r="F130" s="11">
        <f>F$6</f>
        <v>0</v>
      </c>
      <c r="G130" s="40">
        <f>D129*E130*F130*(J$5+J$6+J$7+J$8)</f>
        <v>0</v>
      </c>
      <c r="H130" s="10">
        <f>$E$6</f>
        <v>0.23</v>
      </c>
      <c r="I130" s="19">
        <f t="shared" si="57"/>
        <v>0</v>
      </c>
      <c r="J130" s="20">
        <f t="shared" si="58"/>
        <v>0</v>
      </c>
      <c r="K130" s="18">
        <f t="shared" si="59"/>
        <v>0</v>
      </c>
      <c r="L130" s="10">
        <f>$E$6</f>
        <v>0.23</v>
      </c>
      <c r="M130" s="19">
        <f t="shared" si="60"/>
        <v>0</v>
      </c>
      <c r="N130" s="20">
        <f t="shared" si="61"/>
        <v>0</v>
      </c>
      <c r="O130" s="14"/>
    </row>
    <row r="131" spans="1:15" ht="12.75" customHeight="1">
      <c r="A131" s="336"/>
      <c r="B131" s="340"/>
      <c r="C131" s="345" t="s">
        <v>9</v>
      </c>
      <c r="D131" s="327">
        <v>0</v>
      </c>
      <c r="E131" s="17">
        <f>E130</f>
        <v>60</v>
      </c>
      <c r="F131" s="11">
        <f>F$7</f>
        <v>0</v>
      </c>
      <c r="G131" s="40">
        <f>D131*E131*F131*(J$5+J$6+J$7+J$8)</f>
        <v>0</v>
      </c>
      <c r="H131" s="10" t="str">
        <f>$E$5</f>
        <v>zw</v>
      </c>
      <c r="I131" s="19">
        <f t="shared" si="57"/>
        <v>0</v>
      </c>
      <c r="J131" s="20">
        <f t="shared" si="58"/>
        <v>0</v>
      </c>
      <c r="K131" s="18">
        <f t="shared" si="59"/>
        <v>0</v>
      </c>
      <c r="L131" s="10" t="str">
        <f>$E$5</f>
        <v>zw</v>
      </c>
      <c r="M131" s="19">
        <f t="shared" si="60"/>
        <v>0</v>
      </c>
      <c r="N131" s="20">
        <f t="shared" si="61"/>
        <v>0</v>
      </c>
      <c r="O131" s="14"/>
    </row>
    <row r="132" spans="1:15" ht="12.75" customHeight="1">
      <c r="A132" s="336"/>
      <c r="B132" s="340"/>
      <c r="C132" s="345"/>
      <c r="D132" s="327"/>
      <c r="E132" s="17">
        <f t="shared" si="62"/>
        <v>60</v>
      </c>
      <c r="F132" s="11">
        <f>F$8</f>
        <v>0</v>
      </c>
      <c r="G132" s="40">
        <f>D131*E132*F132*(J$5+J$6+J$7+J$8)</f>
        <v>0</v>
      </c>
      <c r="H132" s="10">
        <f>$E$6</f>
        <v>0.23</v>
      </c>
      <c r="I132" s="19">
        <f t="shared" si="57"/>
        <v>0</v>
      </c>
      <c r="J132" s="20">
        <f t="shared" si="58"/>
        <v>0</v>
      </c>
      <c r="K132" s="18">
        <f t="shared" si="59"/>
        <v>0</v>
      </c>
      <c r="L132" s="10">
        <f>$E$6</f>
        <v>0.23</v>
      </c>
      <c r="M132" s="19">
        <f t="shared" si="60"/>
        <v>0</v>
      </c>
      <c r="N132" s="20">
        <f t="shared" si="61"/>
        <v>0</v>
      </c>
      <c r="O132" s="14"/>
    </row>
    <row r="133" spans="1:15" ht="12.75" customHeight="1">
      <c r="A133" s="336"/>
      <c r="B133" s="340"/>
      <c r="C133" s="345" t="s">
        <v>10</v>
      </c>
      <c r="D133" s="327">
        <v>68.8</v>
      </c>
      <c r="E133" s="17">
        <f t="shared" si="62"/>
        <v>60</v>
      </c>
      <c r="F133" s="11">
        <f>F$9</f>
        <v>0</v>
      </c>
      <c r="G133" s="40">
        <f>D133*E133*F133*(J$5+J$6+J$7+J$8)</f>
        <v>0</v>
      </c>
      <c r="H133" s="10" t="str">
        <f>$E$5</f>
        <v>zw</v>
      </c>
      <c r="I133" s="19">
        <f t="shared" si="57"/>
        <v>0</v>
      </c>
      <c r="J133" s="20">
        <f t="shared" si="58"/>
        <v>0</v>
      </c>
      <c r="K133" s="18">
        <f t="shared" si="59"/>
        <v>0</v>
      </c>
      <c r="L133" s="10" t="str">
        <f>$E$5</f>
        <v>zw</v>
      </c>
      <c r="M133" s="19">
        <f t="shared" si="60"/>
        <v>0</v>
      </c>
      <c r="N133" s="20">
        <f t="shared" si="61"/>
        <v>0</v>
      </c>
      <c r="O133" s="14"/>
    </row>
    <row r="134" spans="1:15" ht="12.75" customHeight="1">
      <c r="A134" s="336"/>
      <c r="B134" s="340"/>
      <c r="C134" s="345"/>
      <c r="D134" s="327"/>
      <c r="E134" s="17">
        <f t="shared" si="62"/>
        <v>60</v>
      </c>
      <c r="F134" s="11">
        <f>F$10</f>
        <v>0</v>
      </c>
      <c r="G134" s="40">
        <f>D133*E134*F134*(J$5+J$6+J$7+J$8)</f>
        <v>0</v>
      </c>
      <c r="H134" s="10">
        <f>$E$6</f>
        <v>0.23</v>
      </c>
      <c r="I134" s="19">
        <f t="shared" si="57"/>
        <v>0</v>
      </c>
      <c r="J134" s="20">
        <f t="shared" si="58"/>
        <v>0</v>
      </c>
      <c r="K134" s="18">
        <f t="shared" si="59"/>
        <v>0</v>
      </c>
      <c r="L134" s="10">
        <f>$E$6</f>
        <v>0.23</v>
      </c>
      <c r="M134" s="19">
        <f t="shared" si="60"/>
        <v>0</v>
      </c>
      <c r="N134" s="20">
        <f t="shared" si="61"/>
        <v>0</v>
      </c>
      <c r="O134" s="14"/>
    </row>
    <row r="135" spans="1:15" ht="12.75" customHeight="1">
      <c r="A135" s="336"/>
      <c r="B135" s="340"/>
      <c r="C135" s="345" t="s">
        <v>11</v>
      </c>
      <c r="D135" s="327">
        <v>0</v>
      </c>
      <c r="E135" s="17">
        <f t="shared" si="62"/>
        <v>60</v>
      </c>
      <c r="F135" s="11">
        <f>F$11</f>
        <v>0</v>
      </c>
      <c r="G135" s="40">
        <f>D135*E135*F135*(J$5+J$6+J$7+J$8)</f>
        <v>0</v>
      </c>
      <c r="H135" s="10" t="str">
        <f>$E$5</f>
        <v>zw</v>
      </c>
      <c r="I135" s="19">
        <f t="shared" si="57"/>
        <v>0</v>
      </c>
      <c r="J135" s="20">
        <f t="shared" si="58"/>
        <v>0</v>
      </c>
      <c r="K135" s="18">
        <f t="shared" si="59"/>
        <v>0</v>
      </c>
      <c r="L135" s="10" t="str">
        <f>$E$5</f>
        <v>zw</v>
      </c>
      <c r="M135" s="19">
        <f t="shared" si="60"/>
        <v>0</v>
      </c>
      <c r="N135" s="20">
        <f t="shared" si="61"/>
        <v>0</v>
      </c>
      <c r="O135" s="14"/>
    </row>
    <row r="136" spans="1:15" ht="12.75" customHeight="1">
      <c r="A136" s="336"/>
      <c r="B136" s="340"/>
      <c r="C136" s="345"/>
      <c r="D136" s="327"/>
      <c r="E136" s="17">
        <f t="shared" si="62"/>
        <v>60</v>
      </c>
      <c r="F136" s="11">
        <f>F$12</f>
        <v>0</v>
      </c>
      <c r="G136" s="40">
        <f>D135*E136*F136*(J$5+J$6+J$7+J$8)</f>
        <v>0</v>
      </c>
      <c r="H136" s="10">
        <f>$E$6</f>
        <v>0.23</v>
      </c>
      <c r="I136" s="19">
        <f t="shared" si="57"/>
        <v>0</v>
      </c>
      <c r="J136" s="20">
        <f t="shared" si="58"/>
        <v>0</v>
      </c>
      <c r="K136" s="18">
        <f t="shared" si="59"/>
        <v>0</v>
      </c>
      <c r="L136" s="10">
        <f>$E$6</f>
        <v>0.23</v>
      </c>
      <c r="M136" s="19">
        <f t="shared" si="60"/>
        <v>0</v>
      </c>
      <c r="N136" s="20">
        <f t="shared" si="61"/>
        <v>0</v>
      </c>
      <c r="O136" s="14"/>
    </row>
    <row r="137" spans="1:15" ht="12.75" customHeight="1">
      <c r="A137" s="336"/>
      <c r="B137" s="340"/>
      <c r="C137" s="345" t="s">
        <v>12</v>
      </c>
      <c r="D137" s="327">
        <v>4.5</v>
      </c>
      <c r="E137" s="17">
        <f t="shared" si="62"/>
        <v>60</v>
      </c>
      <c r="F137" s="11">
        <f>F$13</f>
        <v>0</v>
      </c>
      <c r="G137" s="40">
        <f>D137*E137*F137*(J$5+J$6+J$7+J$8)</f>
        <v>0</v>
      </c>
      <c r="H137" s="10" t="str">
        <f>$E$5</f>
        <v>zw</v>
      </c>
      <c r="I137" s="19">
        <f t="shared" si="57"/>
        <v>0</v>
      </c>
      <c r="J137" s="20">
        <f t="shared" si="58"/>
        <v>0</v>
      </c>
      <c r="K137" s="18">
        <f t="shared" si="59"/>
        <v>0</v>
      </c>
      <c r="L137" s="10" t="str">
        <f>$E$5</f>
        <v>zw</v>
      </c>
      <c r="M137" s="19">
        <f t="shared" si="60"/>
        <v>0</v>
      </c>
      <c r="N137" s="20">
        <f t="shared" si="61"/>
        <v>0</v>
      </c>
      <c r="O137" s="14"/>
    </row>
    <row r="138" spans="1:15" ht="12.75" customHeight="1" thickBot="1">
      <c r="A138" s="336"/>
      <c r="B138" s="341"/>
      <c r="C138" s="346"/>
      <c r="D138" s="328"/>
      <c r="E138" s="17">
        <f t="shared" si="62"/>
        <v>60</v>
      </c>
      <c r="F138" s="11">
        <f>F$14</f>
        <v>0</v>
      </c>
      <c r="G138" s="40">
        <f>D137*E138*F138*(J$5+J$6+J$7+J$8)</f>
        <v>0</v>
      </c>
      <c r="H138" s="21">
        <f>$E$6</f>
        <v>0.23</v>
      </c>
      <c r="I138" s="22">
        <f t="shared" si="57"/>
        <v>0</v>
      </c>
      <c r="J138" s="23">
        <f t="shared" si="58"/>
        <v>0</v>
      </c>
      <c r="K138" s="18">
        <f t="shared" si="59"/>
        <v>0</v>
      </c>
      <c r="L138" s="21">
        <f>$E$6</f>
        <v>0.23</v>
      </c>
      <c r="M138" s="22">
        <f t="shared" si="60"/>
        <v>0</v>
      </c>
      <c r="N138" s="23">
        <f t="shared" si="61"/>
        <v>0</v>
      </c>
      <c r="O138" s="14"/>
    </row>
    <row r="139" spans="1:15" ht="12.75" customHeight="1">
      <c r="A139" s="337"/>
      <c r="B139" s="329" t="s">
        <v>26</v>
      </c>
      <c r="C139" s="330"/>
      <c r="D139" s="285">
        <f>SUM(D129:D138)</f>
        <v>73.3</v>
      </c>
      <c r="E139" s="283" t="s">
        <v>18</v>
      </c>
      <c r="F139" s="323" t="s">
        <v>18</v>
      </c>
      <c r="G139" s="41">
        <f>G129+G131+G133+G135+G137</f>
        <v>0</v>
      </c>
      <c r="H139" s="171" t="str">
        <f>$E$5</f>
        <v>zw</v>
      </c>
      <c r="I139" s="25">
        <f aca="true" t="shared" si="63" ref="I139:K140">I129+I131+I133+I135+I137</f>
        <v>0</v>
      </c>
      <c r="J139" s="26">
        <f t="shared" si="63"/>
        <v>0</v>
      </c>
      <c r="K139" s="41">
        <f t="shared" si="63"/>
        <v>0</v>
      </c>
      <c r="L139" s="171" t="str">
        <f>$E$5</f>
        <v>zw</v>
      </c>
      <c r="M139" s="25">
        <f>M129+M131+M133+M135+M137</f>
        <v>0</v>
      </c>
      <c r="N139" s="26">
        <f>N129+N131+N133+N135+N137</f>
        <v>0</v>
      </c>
      <c r="O139" s="14"/>
    </row>
    <row r="140" spans="1:15" ht="12.75" customHeight="1" thickBot="1">
      <c r="A140" s="338"/>
      <c r="B140" s="331"/>
      <c r="C140" s="332"/>
      <c r="D140" s="284"/>
      <c r="E140" s="280"/>
      <c r="F140" s="324"/>
      <c r="G140" s="42">
        <f>G130+G132+G134+G136+G138</f>
        <v>0</v>
      </c>
      <c r="H140" s="16">
        <f>$E$6</f>
        <v>0.23</v>
      </c>
      <c r="I140" s="27">
        <f t="shared" si="63"/>
        <v>0</v>
      </c>
      <c r="J140" s="28">
        <f t="shared" si="63"/>
        <v>0</v>
      </c>
      <c r="K140" s="42">
        <f t="shared" si="63"/>
        <v>0</v>
      </c>
      <c r="L140" s="16">
        <f>$E$6</f>
        <v>0.23</v>
      </c>
      <c r="M140" s="27">
        <f>M130+M132+M134+M136+M138</f>
        <v>0</v>
      </c>
      <c r="N140" s="28">
        <f>N130+N132+N134+N136+N138</f>
        <v>0</v>
      </c>
      <c r="O140" s="14"/>
    </row>
    <row r="141" spans="1:15" ht="12.75" customHeight="1">
      <c r="A141" s="336">
        <f>A129+1</f>
        <v>10</v>
      </c>
      <c r="B141" s="339" t="s">
        <v>135</v>
      </c>
      <c r="C141" s="342" t="s">
        <v>176</v>
      </c>
      <c r="D141" s="344">
        <v>0</v>
      </c>
      <c r="E141" s="29">
        <f>8*5</f>
        <v>40</v>
      </c>
      <c r="F141" s="7">
        <f>F$5</f>
        <v>0</v>
      </c>
      <c r="G141" s="39">
        <f>D141*E141*F141*(J$5+J$6+J$7+J$8)</f>
        <v>0</v>
      </c>
      <c r="H141" s="6" t="str">
        <f>$E$5</f>
        <v>zw</v>
      </c>
      <c r="I141" s="31">
        <f aca="true" t="shared" si="64" ref="I141:I150">IF(H141="zw",0,G141*H141)</f>
        <v>0</v>
      </c>
      <c r="J141" s="32">
        <f aca="true" t="shared" si="65" ref="J141:J150">G141+I141</f>
        <v>0</v>
      </c>
      <c r="K141" s="30">
        <f aca="true" t="shared" si="66" ref="K141:K150">G141/N$6</f>
        <v>0</v>
      </c>
      <c r="L141" s="6" t="str">
        <f>$E$5</f>
        <v>zw</v>
      </c>
      <c r="M141" s="31">
        <f aca="true" t="shared" si="67" ref="M141:M150">IF(L141="zw",0,K141*L141)</f>
        <v>0</v>
      </c>
      <c r="N141" s="32">
        <f aca="true" t="shared" si="68" ref="N141:N150">K141+M141</f>
        <v>0</v>
      </c>
      <c r="O141" s="14"/>
    </row>
    <row r="142" spans="1:15" ht="12.75" customHeight="1">
      <c r="A142" s="336"/>
      <c r="B142" s="340"/>
      <c r="C142" s="343"/>
      <c r="D142" s="327"/>
      <c r="E142" s="17">
        <f aca="true" t="shared" si="69" ref="E142:E150">E141</f>
        <v>40</v>
      </c>
      <c r="F142" s="11">
        <f>F$6</f>
        <v>0</v>
      </c>
      <c r="G142" s="40">
        <f>D141*E142*F142*(J$5+J$6+J$7+J$8)</f>
        <v>0</v>
      </c>
      <c r="H142" s="10">
        <f>$E$6</f>
        <v>0.23</v>
      </c>
      <c r="I142" s="19">
        <f t="shared" si="64"/>
        <v>0</v>
      </c>
      <c r="J142" s="20">
        <f t="shared" si="65"/>
        <v>0</v>
      </c>
      <c r="K142" s="18">
        <f t="shared" si="66"/>
        <v>0</v>
      </c>
      <c r="L142" s="10">
        <f>$E$6</f>
        <v>0.23</v>
      </c>
      <c r="M142" s="19">
        <f t="shared" si="67"/>
        <v>0</v>
      </c>
      <c r="N142" s="20">
        <f t="shared" si="68"/>
        <v>0</v>
      </c>
      <c r="O142" s="14"/>
    </row>
    <row r="143" spans="1:15" ht="12.75" customHeight="1">
      <c r="A143" s="336"/>
      <c r="B143" s="340"/>
      <c r="C143" s="345" t="s">
        <v>9</v>
      </c>
      <c r="D143" s="327">
        <v>4.75</v>
      </c>
      <c r="E143" s="17">
        <f>E142</f>
        <v>40</v>
      </c>
      <c r="F143" s="11">
        <f>F$7</f>
        <v>0</v>
      </c>
      <c r="G143" s="40">
        <f>D143*E143*F143*(J$5+J$6+J$7+J$8)</f>
        <v>0</v>
      </c>
      <c r="H143" s="10" t="str">
        <f>$E$5</f>
        <v>zw</v>
      </c>
      <c r="I143" s="19">
        <f t="shared" si="64"/>
        <v>0</v>
      </c>
      <c r="J143" s="20">
        <f t="shared" si="65"/>
        <v>0</v>
      </c>
      <c r="K143" s="18">
        <f t="shared" si="66"/>
        <v>0</v>
      </c>
      <c r="L143" s="10" t="str">
        <f>$E$5</f>
        <v>zw</v>
      </c>
      <c r="M143" s="19">
        <f t="shared" si="67"/>
        <v>0</v>
      </c>
      <c r="N143" s="20">
        <f t="shared" si="68"/>
        <v>0</v>
      </c>
      <c r="O143" s="14"/>
    </row>
    <row r="144" spans="1:15" ht="12.75" customHeight="1">
      <c r="A144" s="336"/>
      <c r="B144" s="340"/>
      <c r="C144" s="345"/>
      <c r="D144" s="327"/>
      <c r="E144" s="17">
        <f t="shared" si="69"/>
        <v>40</v>
      </c>
      <c r="F144" s="11">
        <f>F$8</f>
        <v>0</v>
      </c>
      <c r="G144" s="40">
        <f>D143*E144*F144*(J$5+J$6+J$7+J$8)</f>
        <v>0</v>
      </c>
      <c r="H144" s="10">
        <f>$E$6</f>
        <v>0.23</v>
      </c>
      <c r="I144" s="19">
        <f t="shared" si="64"/>
        <v>0</v>
      </c>
      <c r="J144" s="20">
        <f t="shared" si="65"/>
        <v>0</v>
      </c>
      <c r="K144" s="18">
        <f t="shared" si="66"/>
        <v>0</v>
      </c>
      <c r="L144" s="10">
        <f>$E$6</f>
        <v>0.23</v>
      </c>
      <c r="M144" s="19">
        <f t="shared" si="67"/>
        <v>0</v>
      </c>
      <c r="N144" s="20">
        <f t="shared" si="68"/>
        <v>0</v>
      </c>
      <c r="O144" s="14"/>
    </row>
    <row r="145" spans="1:15" ht="12.75" customHeight="1">
      <c r="A145" s="336"/>
      <c r="B145" s="340"/>
      <c r="C145" s="345" t="s">
        <v>10</v>
      </c>
      <c r="D145" s="327">
        <v>21.99</v>
      </c>
      <c r="E145" s="17">
        <f t="shared" si="69"/>
        <v>40</v>
      </c>
      <c r="F145" s="11">
        <f>F$9</f>
        <v>0</v>
      </c>
      <c r="G145" s="40">
        <f>D145*E145*F145*(J$5+J$6+J$7+J$8)</f>
        <v>0</v>
      </c>
      <c r="H145" s="10" t="str">
        <f>$E$5</f>
        <v>zw</v>
      </c>
      <c r="I145" s="19">
        <f t="shared" si="64"/>
        <v>0</v>
      </c>
      <c r="J145" s="20">
        <f t="shared" si="65"/>
        <v>0</v>
      </c>
      <c r="K145" s="18">
        <f t="shared" si="66"/>
        <v>0</v>
      </c>
      <c r="L145" s="10" t="str">
        <f>$E$5</f>
        <v>zw</v>
      </c>
      <c r="M145" s="19">
        <f t="shared" si="67"/>
        <v>0</v>
      </c>
      <c r="N145" s="20">
        <f t="shared" si="68"/>
        <v>0</v>
      </c>
      <c r="O145" s="14"/>
    </row>
    <row r="146" spans="1:15" ht="12.75" customHeight="1">
      <c r="A146" s="336"/>
      <c r="B146" s="340"/>
      <c r="C146" s="345"/>
      <c r="D146" s="327"/>
      <c r="E146" s="17">
        <f t="shared" si="69"/>
        <v>40</v>
      </c>
      <c r="F146" s="11">
        <f>F$10</f>
        <v>0</v>
      </c>
      <c r="G146" s="40">
        <f>D145*E146*F146*(J$5+J$6+J$7+J$8)</f>
        <v>0</v>
      </c>
      <c r="H146" s="10">
        <f>$E$6</f>
        <v>0.23</v>
      </c>
      <c r="I146" s="19">
        <f t="shared" si="64"/>
        <v>0</v>
      </c>
      <c r="J146" s="20">
        <f t="shared" si="65"/>
        <v>0</v>
      </c>
      <c r="K146" s="18">
        <f t="shared" si="66"/>
        <v>0</v>
      </c>
      <c r="L146" s="10">
        <f>$E$6</f>
        <v>0.23</v>
      </c>
      <c r="M146" s="19">
        <f t="shared" si="67"/>
        <v>0</v>
      </c>
      <c r="N146" s="20">
        <f t="shared" si="68"/>
        <v>0</v>
      </c>
      <c r="O146" s="14"/>
    </row>
    <row r="147" spans="1:15" ht="12.75" customHeight="1">
      <c r="A147" s="336"/>
      <c r="B147" s="340"/>
      <c r="C147" s="345" t="s">
        <v>11</v>
      </c>
      <c r="D147" s="327">
        <v>57.25</v>
      </c>
      <c r="E147" s="17">
        <f t="shared" si="69"/>
        <v>40</v>
      </c>
      <c r="F147" s="11">
        <f>F$11</f>
        <v>0</v>
      </c>
      <c r="G147" s="40">
        <f>D147*E147*F147*(J$5+J$6+J$7+J$8)</f>
        <v>0</v>
      </c>
      <c r="H147" s="10" t="str">
        <f>$E$5</f>
        <v>zw</v>
      </c>
      <c r="I147" s="19">
        <f t="shared" si="64"/>
        <v>0</v>
      </c>
      <c r="J147" s="20">
        <f t="shared" si="65"/>
        <v>0</v>
      </c>
      <c r="K147" s="18">
        <f t="shared" si="66"/>
        <v>0</v>
      </c>
      <c r="L147" s="10" t="str">
        <f>$E$5</f>
        <v>zw</v>
      </c>
      <c r="M147" s="19">
        <f t="shared" si="67"/>
        <v>0</v>
      </c>
      <c r="N147" s="20">
        <f t="shared" si="68"/>
        <v>0</v>
      </c>
      <c r="O147" s="14"/>
    </row>
    <row r="148" spans="1:15" ht="12.75" customHeight="1">
      <c r="A148" s="336"/>
      <c r="B148" s="340"/>
      <c r="C148" s="345"/>
      <c r="D148" s="327"/>
      <c r="E148" s="17">
        <f t="shared" si="69"/>
        <v>40</v>
      </c>
      <c r="F148" s="11">
        <f>F$12</f>
        <v>0</v>
      </c>
      <c r="G148" s="40">
        <f>D147*E148*F148*(J$5+J$6+J$7+J$8)</f>
        <v>0</v>
      </c>
      <c r="H148" s="10">
        <f>$E$6</f>
        <v>0.23</v>
      </c>
      <c r="I148" s="19">
        <f t="shared" si="64"/>
        <v>0</v>
      </c>
      <c r="J148" s="20">
        <f t="shared" si="65"/>
        <v>0</v>
      </c>
      <c r="K148" s="18">
        <f t="shared" si="66"/>
        <v>0</v>
      </c>
      <c r="L148" s="10">
        <f>$E$6</f>
        <v>0.23</v>
      </c>
      <c r="M148" s="19">
        <f t="shared" si="67"/>
        <v>0</v>
      </c>
      <c r="N148" s="20">
        <f t="shared" si="68"/>
        <v>0</v>
      </c>
      <c r="O148" s="14"/>
    </row>
    <row r="149" spans="1:15" ht="12.75" customHeight="1">
      <c r="A149" s="336"/>
      <c r="B149" s="340"/>
      <c r="C149" s="345" t="s">
        <v>12</v>
      </c>
      <c r="D149" s="327">
        <v>2.52</v>
      </c>
      <c r="E149" s="17">
        <f t="shared" si="69"/>
        <v>40</v>
      </c>
      <c r="F149" s="11">
        <f>F$13</f>
        <v>0</v>
      </c>
      <c r="G149" s="40">
        <f>D149*E149*F149*(J$5+J$6+J$7+J$8)</f>
        <v>0</v>
      </c>
      <c r="H149" s="10" t="str">
        <f>$E$5</f>
        <v>zw</v>
      </c>
      <c r="I149" s="19">
        <f t="shared" si="64"/>
        <v>0</v>
      </c>
      <c r="J149" s="20">
        <f t="shared" si="65"/>
        <v>0</v>
      </c>
      <c r="K149" s="18">
        <f t="shared" si="66"/>
        <v>0</v>
      </c>
      <c r="L149" s="10" t="str">
        <f>$E$5</f>
        <v>zw</v>
      </c>
      <c r="M149" s="19">
        <f t="shared" si="67"/>
        <v>0</v>
      </c>
      <c r="N149" s="20">
        <f t="shared" si="68"/>
        <v>0</v>
      </c>
      <c r="O149" s="14"/>
    </row>
    <row r="150" spans="1:15" ht="12.75" customHeight="1" thickBot="1">
      <c r="A150" s="336"/>
      <c r="B150" s="341"/>
      <c r="C150" s="346"/>
      <c r="D150" s="328"/>
      <c r="E150" s="17">
        <f t="shared" si="69"/>
        <v>40</v>
      </c>
      <c r="F150" s="11">
        <f>F$14</f>
        <v>0</v>
      </c>
      <c r="G150" s="40">
        <f>D149*E150*F150*(J$5+J$6+J$7+J$8)</f>
        <v>0</v>
      </c>
      <c r="H150" s="21">
        <f>$E$6</f>
        <v>0.23</v>
      </c>
      <c r="I150" s="22">
        <f t="shared" si="64"/>
        <v>0</v>
      </c>
      <c r="J150" s="23">
        <f t="shared" si="65"/>
        <v>0</v>
      </c>
      <c r="K150" s="18">
        <f t="shared" si="66"/>
        <v>0</v>
      </c>
      <c r="L150" s="21">
        <f>$E$6</f>
        <v>0.23</v>
      </c>
      <c r="M150" s="22">
        <f t="shared" si="67"/>
        <v>0</v>
      </c>
      <c r="N150" s="23">
        <f t="shared" si="68"/>
        <v>0</v>
      </c>
      <c r="O150" s="14"/>
    </row>
    <row r="151" spans="1:15" ht="12.75" customHeight="1">
      <c r="A151" s="337"/>
      <c r="B151" s="329" t="s">
        <v>27</v>
      </c>
      <c r="C151" s="330"/>
      <c r="D151" s="285">
        <f>SUM(D141:D150)</f>
        <v>86.50999999999999</v>
      </c>
      <c r="E151" s="283" t="s">
        <v>18</v>
      </c>
      <c r="F151" s="323" t="s">
        <v>18</v>
      </c>
      <c r="G151" s="41">
        <f>G141+G143+G145+G147+G149</f>
        <v>0</v>
      </c>
      <c r="H151" s="171" t="str">
        <f>$E$5</f>
        <v>zw</v>
      </c>
      <c r="I151" s="25">
        <f aca="true" t="shared" si="70" ref="I151:K152">I141+I143+I145+I147+I149</f>
        <v>0</v>
      </c>
      <c r="J151" s="26">
        <f t="shared" si="70"/>
        <v>0</v>
      </c>
      <c r="K151" s="41">
        <f t="shared" si="70"/>
        <v>0</v>
      </c>
      <c r="L151" s="171" t="str">
        <f>$E$5</f>
        <v>zw</v>
      </c>
      <c r="M151" s="25">
        <f>M141+M143+M145+M147+M149</f>
        <v>0</v>
      </c>
      <c r="N151" s="26">
        <f>N141+N143+N145+N147+N149</f>
        <v>0</v>
      </c>
      <c r="O151" s="14"/>
    </row>
    <row r="152" spans="1:15" ht="12.75" customHeight="1" thickBot="1">
      <c r="A152" s="338"/>
      <c r="B152" s="331"/>
      <c r="C152" s="332"/>
      <c r="D152" s="284"/>
      <c r="E152" s="280"/>
      <c r="F152" s="324"/>
      <c r="G152" s="42">
        <f>G142+G144+G146+G148+G150</f>
        <v>0</v>
      </c>
      <c r="H152" s="16">
        <f>$E$6</f>
        <v>0.23</v>
      </c>
      <c r="I152" s="27">
        <f t="shared" si="70"/>
        <v>0</v>
      </c>
      <c r="J152" s="28">
        <f t="shared" si="70"/>
        <v>0</v>
      </c>
      <c r="K152" s="42">
        <f t="shared" si="70"/>
        <v>0</v>
      </c>
      <c r="L152" s="16">
        <f>$E$6</f>
        <v>0.23</v>
      </c>
      <c r="M152" s="27">
        <f>M142+M144+M146+M148+M150</f>
        <v>0</v>
      </c>
      <c r="N152" s="28">
        <f>N142+N144+N146+N148+N150</f>
        <v>0</v>
      </c>
      <c r="O152" s="14"/>
    </row>
    <row r="153" spans="1:15" ht="12.75" customHeight="1">
      <c r="A153" s="336">
        <f>A141+1</f>
        <v>11</v>
      </c>
      <c r="B153" s="339" t="s">
        <v>141</v>
      </c>
      <c r="C153" s="342" t="s">
        <v>176</v>
      </c>
      <c r="D153" s="327">
        <v>0</v>
      </c>
      <c r="E153" s="17">
        <f>12*7</f>
        <v>84</v>
      </c>
      <c r="F153" s="11">
        <f>F$5</f>
        <v>0</v>
      </c>
      <c r="G153" s="40">
        <f>D153*E153*F153*(J$5+J$6+J$7+J$8)</f>
        <v>0</v>
      </c>
      <c r="H153" s="10" t="str">
        <f>$E$5</f>
        <v>zw</v>
      </c>
      <c r="I153" s="19">
        <f aca="true" t="shared" si="71" ref="I153:I162">IF(H153="zw",0,G153*H153)</f>
        <v>0</v>
      </c>
      <c r="J153" s="20">
        <f aca="true" t="shared" si="72" ref="J153:J162">G153+I153</f>
        <v>0</v>
      </c>
      <c r="K153" s="18">
        <f aca="true" t="shared" si="73" ref="K153:K162">G153/N$6</f>
        <v>0</v>
      </c>
      <c r="L153" s="10" t="str">
        <f>$E$5</f>
        <v>zw</v>
      </c>
      <c r="M153" s="19">
        <f aca="true" t="shared" si="74" ref="M153:M162">IF(L153="zw",0,K153*L153)</f>
        <v>0</v>
      </c>
      <c r="N153" s="20">
        <f aca="true" t="shared" si="75" ref="N153:N162">K153+M153</f>
        <v>0</v>
      </c>
      <c r="O153" s="14"/>
    </row>
    <row r="154" spans="1:15" ht="12.75" customHeight="1">
      <c r="A154" s="336"/>
      <c r="B154" s="340"/>
      <c r="C154" s="343"/>
      <c r="D154" s="327"/>
      <c r="E154" s="17">
        <f>E153</f>
        <v>84</v>
      </c>
      <c r="F154" s="11">
        <f>F$6</f>
        <v>0</v>
      </c>
      <c r="G154" s="40">
        <f>D153*E154*F154*(J$5+J$6+J$7+J$8)</f>
        <v>0</v>
      </c>
      <c r="H154" s="10">
        <f>$E$6</f>
        <v>0.23</v>
      </c>
      <c r="I154" s="19">
        <f t="shared" si="71"/>
        <v>0</v>
      </c>
      <c r="J154" s="20">
        <f t="shared" si="72"/>
        <v>0</v>
      </c>
      <c r="K154" s="18">
        <f t="shared" si="73"/>
        <v>0</v>
      </c>
      <c r="L154" s="10">
        <f>$E$6</f>
        <v>0.23</v>
      </c>
      <c r="M154" s="19">
        <f t="shared" si="74"/>
        <v>0</v>
      </c>
      <c r="N154" s="20">
        <f t="shared" si="75"/>
        <v>0</v>
      </c>
      <c r="O154" s="14"/>
    </row>
    <row r="155" spans="1:15" ht="12.75" customHeight="1">
      <c r="A155" s="336"/>
      <c r="B155" s="340"/>
      <c r="C155" s="345" t="s">
        <v>9</v>
      </c>
      <c r="D155" s="327">
        <v>45.06</v>
      </c>
      <c r="E155" s="17">
        <f>E154</f>
        <v>84</v>
      </c>
      <c r="F155" s="11">
        <f>F$7</f>
        <v>0</v>
      </c>
      <c r="G155" s="40">
        <f>D155*E155*F155*(J$5+J$6+J$7+J$8)</f>
        <v>0</v>
      </c>
      <c r="H155" s="10" t="str">
        <f>$E$5</f>
        <v>zw</v>
      </c>
      <c r="I155" s="19">
        <f t="shared" si="71"/>
        <v>0</v>
      </c>
      <c r="J155" s="20">
        <f t="shared" si="72"/>
        <v>0</v>
      </c>
      <c r="K155" s="18">
        <f t="shared" si="73"/>
        <v>0</v>
      </c>
      <c r="L155" s="10" t="str">
        <f>$E$5</f>
        <v>zw</v>
      </c>
      <c r="M155" s="19">
        <f t="shared" si="74"/>
        <v>0</v>
      </c>
      <c r="N155" s="20">
        <f t="shared" si="75"/>
        <v>0</v>
      </c>
      <c r="O155" s="14"/>
    </row>
    <row r="156" spans="1:15" ht="12.75" customHeight="1">
      <c r="A156" s="336"/>
      <c r="B156" s="340"/>
      <c r="C156" s="345"/>
      <c r="D156" s="327"/>
      <c r="E156" s="17">
        <f aca="true" t="shared" si="76" ref="E156:E162">E155</f>
        <v>84</v>
      </c>
      <c r="F156" s="11">
        <f>F$8</f>
        <v>0</v>
      </c>
      <c r="G156" s="40">
        <f>D155*E156*F156*(J$5+J$6+J$7+J$8)</f>
        <v>0</v>
      </c>
      <c r="H156" s="10">
        <f>$E$6</f>
        <v>0.23</v>
      </c>
      <c r="I156" s="19">
        <f t="shared" si="71"/>
        <v>0</v>
      </c>
      <c r="J156" s="20">
        <f t="shared" si="72"/>
        <v>0</v>
      </c>
      <c r="K156" s="18">
        <f t="shared" si="73"/>
        <v>0</v>
      </c>
      <c r="L156" s="10">
        <f>$E$6</f>
        <v>0.23</v>
      </c>
      <c r="M156" s="19">
        <f t="shared" si="74"/>
        <v>0</v>
      </c>
      <c r="N156" s="20">
        <f t="shared" si="75"/>
        <v>0</v>
      </c>
      <c r="O156" s="14"/>
    </row>
    <row r="157" spans="1:15" ht="12.75" customHeight="1">
      <c r="A157" s="336"/>
      <c r="B157" s="340"/>
      <c r="C157" s="345" t="s">
        <v>10</v>
      </c>
      <c r="D157" s="327">
        <v>61.82</v>
      </c>
      <c r="E157" s="17">
        <f t="shared" si="76"/>
        <v>84</v>
      </c>
      <c r="F157" s="11">
        <f>F$9</f>
        <v>0</v>
      </c>
      <c r="G157" s="40">
        <f>D157*E157*F157*(J$5+J$6+J$7+J$8)</f>
        <v>0</v>
      </c>
      <c r="H157" s="10" t="str">
        <f>$E$5</f>
        <v>zw</v>
      </c>
      <c r="I157" s="19">
        <f t="shared" si="71"/>
        <v>0</v>
      </c>
      <c r="J157" s="20">
        <f t="shared" si="72"/>
        <v>0</v>
      </c>
      <c r="K157" s="18">
        <f t="shared" si="73"/>
        <v>0</v>
      </c>
      <c r="L157" s="10" t="str">
        <f>$E$5</f>
        <v>zw</v>
      </c>
      <c r="M157" s="19">
        <f t="shared" si="74"/>
        <v>0</v>
      </c>
      <c r="N157" s="20">
        <f t="shared" si="75"/>
        <v>0</v>
      </c>
      <c r="O157" s="14"/>
    </row>
    <row r="158" spans="1:15" ht="12.75" customHeight="1">
      <c r="A158" s="336"/>
      <c r="B158" s="340"/>
      <c r="C158" s="345"/>
      <c r="D158" s="327"/>
      <c r="E158" s="17">
        <f t="shared" si="76"/>
        <v>84</v>
      </c>
      <c r="F158" s="11">
        <f>F$10</f>
        <v>0</v>
      </c>
      <c r="G158" s="40">
        <f>D157*E158*F158*(J$5+J$6+J$7+J$8)</f>
        <v>0</v>
      </c>
      <c r="H158" s="10">
        <f>$E$6</f>
        <v>0.23</v>
      </c>
      <c r="I158" s="19">
        <f t="shared" si="71"/>
        <v>0</v>
      </c>
      <c r="J158" s="20">
        <f t="shared" si="72"/>
        <v>0</v>
      </c>
      <c r="K158" s="18">
        <f t="shared" si="73"/>
        <v>0</v>
      </c>
      <c r="L158" s="10">
        <f>$E$6</f>
        <v>0.23</v>
      </c>
      <c r="M158" s="19">
        <f t="shared" si="74"/>
        <v>0</v>
      </c>
      <c r="N158" s="20">
        <f t="shared" si="75"/>
        <v>0</v>
      </c>
      <c r="O158" s="14"/>
    </row>
    <row r="159" spans="1:15" ht="12.75" customHeight="1">
      <c r="A159" s="336"/>
      <c r="B159" s="340"/>
      <c r="C159" s="345" t="s">
        <v>11</v>
      </c>
      <c r="D159" s="327">
        <v>200.14</v>
      </c>
      <c r="E159" s="17">
        <f t="shared" si="76"/>
        <v>84</v>
      </c>
      <c r="F159" s="11">
        <f>F$11</f>
        <v>0</v>
      </c>
      <c r="G159" s="40">
        <f>D159*E159*F159*(J$5+J$6+J$7+J$8)</f>
        <v>0</v>
      </c>
      <c r="H159" s="10" t="str">
        <f>$E$5</f>
        <v>zw</v>
      </c>
      <c r="I159" s="19">
        <f t="shared" si="71"/>
        <v>0</v>
      </c>
      <c r="J159" s="20">
        <f t="shared" si="72"/>
        <v>0</v>
      </c>
      <c r="K159" s="18">
        <f t="shared" si="73"/>
        <v>0</v>
      </c>
      <c r="L159" s="10" t="str">
        <f>$E$5</f>
        <v>zw</v>
      </c>
      <c r="M159" s="19">
        <f t="shared" si="74"/>
        <v>0</v>
      </c>
      <c r="N159" s="20">
        <f t="shared" si="75"/>
        <v>0</v>
      </c>
      <c r="O159" s="14"/>
    </row>
    <row r="160" spans="1:15" ht="12.75" customHeight="1">
      <c r="A160" s="336"/>
      <c r="B160" s="340"/>
      <c r="C160" s="345"/>
      <c r="D160" s="327"/>
      <c r="E160" s="17">
        <f t="shared" si="76"/>
        <v>84</v>
      </c>
      <c r="F160" s="11">
        <f>F$12</f>
        <v>0</v>
      </c>
      <c r="G160" s="40">
        <f>D159*E160*F160*(J$5+J$6+J$7+J$8)</f>
        <v>0</v>
      </c>
      <c r="H160" s="10">
        <f>$E$6</f>
        <v>0.23</v>
      </c>
      <c r="I160" s="19">
        <f t="shared" si="71"/>
        <v>0</v>
      </c>
      <c r="J160" s="20">
        <f t="shared" si="72"/>
        <v>0</v>
      </c>
      <c r="K160" s="18">
        <f t="shared" si="73"/>
        <v>0</v>
      </c>
      <c r="L160" s="10">
        <f>$E$6</f>
        <v>0.23</v>
      </c>
      <c r="M160" s="19">
        <f t="shared" si="74"/>
        <v>0</v>
      </c>
      <c r="N160" s="20">
        <f t="shared" si="75"/>
        <v>0</v>
      </c>
      <c r="O160" s="14"/>
    </row>
    <row r="161" spans="1:15" ht="12.75" customHeight="1">
      <c r="A161" s="336"/>
      <c r="B161" s="340"/>
      <c r="C161" s="345" t="s">
        <v>12</v>
      </c>
      <c r="D161" s="327">
        <v>2.72</v>
      </c>
      <c r="E161" s="17">
        <f t="shared" si="76"/>
        <v>84</v>
      </c>
      <c r="F161" s="11">
        <f>F$13</f>
        <v>0</v>
      </c>
      <c r="G161" s="40">
        <f>D161*E161*F161*(J$5+J$6+J$7+J$8)</f>
        <v>0</v>
      </c>
      <c r="H161" s="10" t="str">
        <f>$E$5</f>
        <v>zw</v>
      </c>
      <c r="I161" s="19">
        <f t="shared" si="71"/>
        <v>0</v>
      </c>
      <c r="J161" s="20">
        <f t="shared" si="72"/>
        <v>0</v>
      </c>
      <c r="K161" s="18">
        <f t="shared" si="73"/>
        <v>0</v>
      </c>
      <c r="L161" s="10" t="str">
        <f>$E$5</f>
        <v>zw</v>
      </c>
      <c r="M161" s="19">
        <f t="shared" si="74"/>
        <v>0</v>
      </c>
      <c r="N161" s="20">
        <f t="shared" si="75"/>
        <v>0</v>
      </c>
      <c r="O161" s="14"/>
    </row>
    <row r="162" spans="1:15" ht="12.75" customHeight="1" thickBot="1">
      <c r="A162" s="336"/>
      <c r="B162" s="341"/>
      <c r="C162" s="346"/>
      <c r="D162" s="328"/>
      <c r="E162" s="17">
        <f t="shared" si="76"/>
        <v>84</v>
      </c>
      <c r="F162" s="11">
        <f>F$14</f>
        <v>0</v>
      </c>
      <c r="G162" s="40">
        <f>D161*E162*F162*(J$5+J$6+J$7+J$8)</f>
        <v>0</v>
      </c>
      <c r="H162" s="21">
        <f>$E$6</f>
        <v>0.23</v>
      </c>
      <c r="I162" s="22">
        <f t="shared" si="71"/>
        <v>0</v>
      </c>
      <c r="J162" s="23">
        <f t="shared" si="72"/>
        <v>0</v>
      </c>
      <c r="K162" s="18">
        <f t="shared" si="73"/>
        <v>0</v>
      </c>
      <c r="L162" s="21">
        <f>$E$6</f>
        <v>0.23</v>
      </c>
      <c r="M162" s="22">
        <f t="shared" si="74"/>
        <v>0</v>
      </c>
      <c r="N162" s="23">
        <f t="shared" si="75"/>
        <v>0</v>
      </c>
      <c r="O162" s="14"/>
    </row>
    <row r="163" spans="1:15" ht="12.75" customHeight="1">
      <c r="A163" s="337"/>
      <c r="B163" s="329" t="s">
        <v>28</v>
      </c>
      <c r="C163" s="330"/>
      <c r="D163" s="285">
        <f>SUM(D153:D162)</f>
        <v>309.74</v>
      </c>
      <c r="E163" s="283" t="s">
        <v>18</v>
      </c>
      <c r="F163" s="323" t="s">
        <v>18</v>
      </c>
      <c r="G163" s="41">
        <f>G153+G155+G157+G159+G161</f>
        <v>0</v>
      </c>
      <c r="H163" s="171" t="str">
        <f>$E$5</f>
        <v>zw</v>
      </c>
      <c r="I163" s="25">
        <f aca="true" t="shared" si="77" ref="I163:K164">I153+I155+I157+I159+I161</f>
        <v>0</v>
      </c>
      <c r="J163" s="26">
        <f t="shared" si="77"/>
        <v>0</v>
      </c>
      <c r="K163" s="41">
        <f t="shared" si="77"/>
        <v>0</v>
      </c>
      <c r="L163" s="171" t="str">
        <f>$E$5</f>
        <v>zw</v>
      </c>
      <c r="M163" s="25">
        <f>M153+M155+M157+M159+M161</f>
        <v>0</v>
      </c>
      <c r="N163" s="26">
        <f>N153+N155+N157+N159+N161</f>
        <v>0</v>
      </c>
      <c r="O163" s="14"/>
    </row>
    <row r="164" spans="1:15" ht="12.75" customHeight="1" thickBot="1">
      <c r="A164" s="338"/>
      <c r="B164" s="331"/>
      <c r="C164" s="332"/>
      <c r="D164" s="284"/>
      <c r="E164" s="280"/>
      <c r="F164" s="324"/>
      <c r="G164" s="42">
        <f>G154+G156+G158+G160+G162</f>
        <v>0</v>
      </c>
      <c r="H164" s="16">
        <f>$E$6</f>
        <v>0.23</v>
      </c>
      <c r="I164" s="27">
        <f t="shared" si="77"/>
        <v>0</v>
      </c>
      <c r="J164" s="28">
        <f t="shared" si="77"/>
        <v>0</v>
      </c>
      <c r="K164" s="42">
        <f t="shared" si="77"/>
        <v>0</v>
      </c>
      <c r="L164" s="16">
        <f>$E$6</f>
        <v>0.23</v>
      </c>
      <c r="M164" s="27">
        <f>M154+M156+M158+M160+M162</f>
        <v>0</v>
      </c>
      <c r="N164" s="28">
        <f>N154+N156+N158+N160+N162</f>
        <v>0</v>
      </c>
      <c r="O164" s="14"/>
    </row>
    <row r="165" spans="1:15" ht="12.75" customHeight="1" thickBot="1">
      <c r="A165" s="51"/>
      <c r="B165" s="52"/>
      <c r="C165" s="52"/>
      <c r="D165" s="53"/>
      <c r="E165" s="54"/>
      <c r="F165" s="55"/>
      <c r="G165" s="56"/>
      <c r="H165" s="57"/>
      <c r="I165" s="56"/>
      <c r="J165" s="56"/>
      <c r="K165" s="56"/>
      <c r="L165" s="57"/>
      <c r="M165" s="56"/>
      <c r="N165" s="56"/>
      <c r="O165" s="14"/>
    </row>
    <row r="166" spans="1:15" ht="12.75" customHeight="1" thickBot="1">
      <c r="A166" s="33">
        <v>1</v>
      </c>
      <c r="B166" s="34">
        <v>2</v>
      </c>
      <c r="C166" s="37">
        <v>3</v>
      </c>
      <c r="D166" s="38">
        <v>4</v>
      </c>
      <c r="E166" s="34">
        <v>5</v>
      </c>
      <c r="F166" s="43" t="s">
        <v>53</v>
      </c>
      <c r="G166" s="38">
        <v>7</v>
      </c>
      <c r="H166" s="35">
        <v>8</v>
      </c>
      <c r="I166" s="36">
        <v>9</v>
      </c>
      <c r="J166" s="37">
        <v>10</v>
      </c>
      <c r="K166" s="34">
        <v>11</v>
      </c>
      <c r="L166" s="35">
        <v>12</v>
      </c>
      <c r="M166" s="36">
        <v>13</v>
      </c>
      <c r="N166" s="37">
        <v>14</v>
      </c>
      <c r="O166" s="14"/>
    </row>
    <row r="167" spans="1:15" ht="12.75" customHeight="1">
      <c r="A167" s="335">
        <f>A153+1</f>
        <v>12</v>
      </c>
      <c r="B167" s="339" t="s">
        <v>147</v>
      </c>
      <c r="C167" s="342" t="s">
        <v>176</v>
      </c>
      <c r="D167" s="344">
        <v>22.5</v>
      </c>
      <c r="E167" s="29">
        <f>12*7+8*5</f>
        <v>124</v>
      </c>
      <c r="F167" s="7">
        <f>F$5</f>
        <v>0</v>
      </c>
      <c r="G167" s="39">
        <f>D167*E167*F167*(J$5+J$6+J$7+J$8)</f>
        <v>0</v>
      </c>
      <c r="H167" s="6" t="str">
        <f>$E$5</f>
        <v>zw</v>
      </c>
      <c r="I167" s="31">
        <f aca="true" t="shared" si="78" ref="I167:I176">IF(H167="zw",0,G167*H167)</f>
        <v>0</v>
      </c>
      <c r="J167" s="32">
        <f aca="true" t="shared" si="79" ref="J167:J176">G167+I167</f>
        <v>0</v>
      </c>
      <c r="K167" s="30">
        <f aca="true" t="shared" si="80" ref="K167:K176">G167/N$6</f>
        <v>0</v>
      </c>
      <c r="L167" s="6" t="str">
        <f>$E$5</f>
        <v>zw</v>
      </c>
      <c r="M167" s="31">
        <f aca="true" t="shared" si="81" ref="M167:M176">IF(L167="zw",0,K167*L167)</f>
        <v>0</v>
      </c>
      <c r="N167" s="32">
        <f aca="true" t="shared" si="82" ref="N167:N176">K167+M167</f>
        <v>0</v>
      </c>
      <c r="O167" s="14"/>
    </row>
    <row r="168" spans="1:15" ht="12.75" customHeight="1">
      <c r="A168" s="336"/>
      <c r="B168" s="340"/>
      <c r="C168" s="343"/>
      <c r="D168" s="327"/>
      <c r="E168" s="17">
        <f aca="true" t="shared" si="83" ref="E168:E176">E167</f>
        <v>124</v>
      </c>
      <c r="F168" s="11">
        <f>F$6</f>
        <v>0</v>
      </c>
      <c r="G168" s="40">
        <f>D167*E168*F168*(J$5+J$6+J$7+J$8)</f>
        <v>0</v>
      </c>
      <c r="H168" s="10">
        <f>$E$6</f>
        <v>0.23</v>
      </c>
      <c r="I168" s="19">
        <f t="shared" si="78"/>
        <v>0</v>
      </c>
      <c r="J168" s="20">
        <f t="shared" si="79"/>
        <v>0</v>
      </c>
      <c r="K168" s="18">
        <f t="shared" si="80"/>
        <v>0</v>
      </c>
      <c r="L168" s="10">
        <f>$E$6</f>
        <v>0.23</v>
      </c>
      <c r="M168" s="19">
        <f t="shared" si="81"/>
        <v>0</v>
      </c>
      <c r="N168" s="20">
        <f t="shared" si="82"/>
        <v>0</v>
      </c>
      <c r="O168" s="14"/>
    </row>
    <row r="169" spans="1:15" ht="12.75" customHeight="1">
      <c r="A169" s="336"/>
      <c r="B169" s="340"/>
      <c r="C169" s="345" t="s">
        <v>9</v>
      </c>
      <c r="D169" s="327">
        <v>88.75</v>
      </c>
      <c r="E169" s="17">
        <f>E168</f>
        <v>124</v>
      </c>
      <c r="F169" s="11">
        <f>F$7</f>
        <v>0</v>
      </c>
      <c r="G169" s="40">
        <f>D169*E169*F169*(J$5+J$6+J$7+J$8)</f>
        <v>0</v>
      </c>
      <c r="H169" s="10" t="str">
        <f>$E$5</f>
        <v>zw</v>
      </c>
      <c r="I169" s="19">
        <f t="shared" si="78"/>
        <v>0</v>
      </c>
      <c r="J169" s="20">
        <f t="shared" si="79"/>
        <v>0</v>
      </c>
      <c r="K169" s="18">
        <f t="shared" si="80"/>
        <v>0</v>
      </c>
      <c r="L169" s="10" t="str">
        <f>$E$5</f>
        <v>zw</v>
      </c>
      <c r="M169" s="19">
        <f t="shared" si="81"/>
        <v>0</v>
      </c>
      <c r="N169" s="20">
        <f t="shared" si="82"/>
        <v>0</v>
      </c>
      <c r="O169" s="14"/>
    </row>
    <row r="170" spans="1:15" ht="12.75" customHeight="1">
      <c r="A170" s="336"/>
      <c r="B170" s="340"/>
      <c r="C170" s="345"/>
      <c r="D170" s="327"/>
      <c r="E170" s="17">
        <f t="shared" si="83"/>
        <v>124</v>
      </c>
      <c r="F170" s="11">
        <f>F$8</f>
        <v>0</v>
      </c>
      <c r="G170" s="40">
        <f>D169*E170*F170*(J$5+J$6+J$7+J$8)</f>
        <v>0</v>
      </c>
      <c r="H170" s="10">
        <f>$E$6</f>
        <v>0.23</v>
      </c>
      <c r="I170" s="19">
        <f t="shared" si="78"/>
        <v>0</v>
      </c>
      <c r="J170" s="20">
        <f t="shared" si="79"/>
        <v>0</v>
      </c>
      <c r="K170" s="18">
        <f t="shared" si="80"/>
        <v>0</v>
      </c>
      <c r="L170" s="10">
        <f>$E$6</f>
        <v>0.23</v>
      </c>
      <c r="M170" s="19">
        <f t="shared" si="81"/>
        <v>0</v>
      </c>
      <c r="N170" s="20">
        <f t="shared" si="82"/>
        <v>0</v>
      </c>
      <c r="O170" s="14"/>
    </row>
    <row r="171" spans="1:15" ht="12.75" customHeight="1">
      <c r="A171" s="336"/>
      <c r="B171" s="340"/>
      <c r="C171" s="345" t="s">
        <v>10</v>
      </c>
      <c r="D171" s="327">
        <v>296.7</v>
      </c>
      <c r="E171" s="17">
        <f t="shared" si="83"/>
        <v>124</v>
      </c>
      <c r="F171" s="11">
        <f>F$9</f>
        <v>0</v>
      </c>
      <c r="G171" s="40">
        <f>D171*E171*F171*(J$5+J$6+J$7+J$8)</f>
        <v>0</v>
      </c>
      <c r="H171" s="10" t="str">
        <f>$E$5</f>
        <v>zw</v>
      </c>
      <c r="I171" s="19">
        <f t="shared" si="78"/>
        <v>0</v>
      </c>
      <c r="J171" s="20">
        <f t="shared" si="79"/>
        <v>0</v>
      </c>
      <c r="K171" s="18">
        <f t="shared" si="80"/>
        <v>0</v>
      </c>
      <c r="L171" s="10" t="str">
        <f>$E$5</f>
        <v>zw</v>
      </c>
      <c r="M171" s="19">
        <f t="shared" si="81"/>
        <v>0</v>
      </c>
      <c r="N171" s="20">
        <f t="shared" si="82"/>
        <v>0</v>
      </c>
      <c r="O171" s="14"/>
    </row>
    <row r="172" spans="1:15" ht="12.75" customHeight="1">
      <c r="A172" s="336"/>
      <c r="B172" s="340"/>
      <c r="C172" s="345"/>
      <c r="D172" s="327"/>
      <c r="E172" s="17">
        <f t="shared" si="83"/>
        <v>124</v>
      </c>
      <c r="F172" s="11">
        <f>F$10</f>
        <v>0</v>
      </c>
      <c r="G172" s="40">
        <f>D171*E172*F172*(J$5+J$6+J$7+J$8)</f>
        <v>0</v>
      </c>
      <c r="H172" s="10">
        <f>$E$6</f>
        <v>0.23</v>
      </c>
      <c r="I172" s="19">
        <f t="shared" si="78"/>
        <v>0</v>
      </c>
      <c r="J172" s="20">
        <f t="shared" si="79"/>
        <v>0</v>
      </c>
      <c r="K172" s="18">
        <f t="shared" si="80"/>
        <v>0</v>
      </c>
      <c r="L172" s="10">
        <f>$E$6</f>
        <v>0.23</v>
      </c>
      <c r="M172" s="19">
        <f t="shared" si="81"/>
        <v>0</v>
      </c>
      <c r="N172" s="20">
        <f t="shared" si="82"/>
        <v>0</v>
      </c>
      <c r="O172" s="14"/>
    </row>
    <row r="173" spans="1:15" ht="12.75" customHeight="1">
      <c r="A173" s="336"/>
      <c r="B173" s="340"/>
      <c r="C173" s="345" t="s">
        <v>11</v>
      </c>
      <c r="D173" s="327">
        <v>92.6</v>
      </c>
      <c r="E173" s="17">
        <f t="shared" si="83"/>
        <v>124</v>
      </c>
      <c r="F173" s="11">
        <f>F$11</f>
        <v>0</v>
      </c>
      <c r="G173" s="40">
        <f>D173*E173*F173*(J$5+J$6+J$7+J$8)</f>
        <v>0</v>
      </c>
      <c r="H173" s="10" t="str">
        <f>$E$5</f>
        <v>zw</v>
      </c>
      <c r="I173" s="19">
        <f t="shared" si="78"/>
        <v>0</v>
      </c>
      <c r="J173" s="20">
        <f t="shared" si="79"/>
        <v>0</v>
      </c>
      <c r="K173" s="18">
        <f t="shared" si="80"/>
        <v>0</v>
      </c>
      <c r="L173" s="10" t="str">
        <f>$E$5</f>
        <v>zw</v>
      </c>
      <c r="M173" s="19">
        <f t="shared" si="81"/>
        <v>0</v>
      </c>
      <c r="N173" s="20">
        <f t="shared" si="82"/>
        <v>0</v>
      </c>
      <c r="O173" s="14"/>
    </row>
    <row r="174" spans="1:15" ht="12.75" customHeight="1">
      <c r="A174" s="336"/>
      <c r="B174" s="340"/>
      <c r="C174" s="345"/>
      <c r="D174" s="327"/>
      <c r="E174" s="17">
        <f t="shared" si="83"/>
        <v>124</v>
      </c>
      <c r="F174" s="11">
        <f>F$12</f>
        <v>0</v>
      </c>
      <c r="G174" s="40">
        <f>D173*E174*F174*(J$5+J$6+J$7+J$8)</f>
        <v>0</v>
      </c>
      <c r="H174" s="10">
        <f>$E$6</f>
        <v>0.23</v>
      </c>
      <c r="I174" s="19">
        <f t="shared" si="78"/>
        <v>0</v>
      </c>
      <c r="J174" s="20">
        <f t="shared" si="79"/>
        <v>0</v>
      </c>
      <c r="K174" s="18">
        <f t="shared" si="80"/>
        <v>0</v>
      </c>
      <c r="L174" s="10">
        <f>$E$6</f>
        <v>0.23</v>
      </c>
      <c r="M174" s="19">
        <f t="shared" si="81"/>
        <v>0</v>
      </c>
      <c r="N174" s="20">
        <f t="shared" si="82"/>
        <v>0</v>
      </c>
      <c r="O174" s="14"/>
    </row>
    <row r="175" spans="1:15" ht="12.75" customHeight="1">
      <c r="A175" s="336"/>
      <c r="B175" s="340"/>
      <c r="C175" s="345" t="s">
        <v>12</v>
      </c>
      <c r="D175" s="327">
        <v>55.28</v>
      </c>
      <c r="E175" s="17">
        <f t="shared" si="83"/>
        <v>124</v>
      </c>
      <c r="F175" s="11">
        <f>F$13</f>
        <v>0</v>
      </c>
      <c r="G175" s="40">
        <f>D175*E175*F175*(J$5+J$6+J$7+J$8)</f>
        <v>0</v>
      </c>
      <c r="H175" s="10" t="str">
        <f>$E$5</f>
        <v>zw</v>
      </c>
      <c r="I175" s="19">
        <f t="shared" si="78"/>
        <v>0</v>
      </c>
      <c r="J175" s="20">
        <f t="shared" si="79"/>
        <v>0</v>
      </c>
      <c r="K175" s="18">
        <f t="shared" si="80"/>
        <v>0</v>
      </c>
      <c r="L175" s="10" t="str">
        <f>$E$5</f>
        <v>zw</v>
      </c>
      <c r="M175" s="19">
        <f t="shared" si="81"/>
        <v>0</v>
      </c>
      <c r="N175" s="20">
        <f t="shared" si="82"/>
        <v>0</v>
      </c>
      <c r="O175" s="14"/>
    </row>
    <row r="176" spans="1:14" ht="12.75" customHeight="1" thickBot="1">
      <c r="A176" s="336"/>
      <c r="B176" s="341"/>
      <c r="C176" s="346"/>
      <c r="D176" s="328"/>
      <c r="E176" s="17">
        <f t="shared" si="83"/>
        <v>124</v>
      </c>
      <c r="F176" s="11">
        <f>F$14</f>
        <v>0</v>
      </c>
      <c r="G176" s="40">
        <f>D175*E176*F176*(J$5+J$6+J$7+J$8)</f>
        <v>0</v>
      </c>
      <c r="H176" s="21">
        <f>$E$6</f>
        <v>0.23</v>
      </c>
      <c r="I176" s="22">
        <f t="shared" si="78"/>
        <v>0</v>
      </c>
      <c r="J176" s="23">
        <f t="shared" si="79"/>
        <v>0</v>
      </c>
      <c r="K176" s="18">
        <f t="shared" si="80"/>
        <v>0</v>
      </c>
      <c r="L176" s="21">
        <f>$E$6</f>
        <v>0.23</v>
      </c>
      <c r="M176" s="22">
        <f t="shared" si="81"/>
        <v>0</v>
      </c>
      <c r="N176" s="23">
        <f t="shared" si="82"/>
        <v>0</v>
      </c>
    </row>
    <row r="177" spans="1:14" ht="12.75" customHeight="1">
      <c r="A177" s="337"/>
      <c r="B177" s="329" t="s">
        <v>29</v>
      </c>
      <c r="C177" s="330"/>
      <c r="D177" s="285">
        <f>SUM(D167:D176)</f>
        <v>555.8299999999999</v>
      </c>
      <c r="E177" s="283" t="s">
        <v>18</v>
      </c>
      <c r="F177" s="323" t="s">
        <v>18</v>
      </c>
      <c r="G177" s="41">
        <f>G167+G169+G171+G173+G175</f>
        <v>0</v>
      </c>
      <c r="H177" s="171" t="str">
        <f>$E$5</f>
        <v>zw</v>
      </c>
      <c r="I177" s="25">
        <f aca="true" t="shared" si="84" ref="I177:K178">I167+I169+I171+I173+I175</f>
        <v>0</v>
      </c>
      <c r="J177" s="26">
        <f t="shared" si="84"/>
        <v>0</v>
      </c>
      <c r="K177" s="41">
        <f t="shared" si="84"/>
        <v>0</v>
      </c>
      <c r="L177" s="171" t="str">
        <f>$E$5</f>
        <v>zw</v>
      </c>
      <c r="M177" s="25">
        <f>M167+M169+M171+M173+M175</f>
        <v>0</v>
      </c>
      <c r="N177" s="26">
        <f>N167+N169+N171+N173+N175</f>
        <v>0</v>
      </c>
    </row>
    <row r="178" spans="1:14" ht="12.75" customHeight="1" thickBot="1">
      <c r="A178" s="338"/>
      <c r="B178" s="331"/>
      <c r="C178" s="332"/>
      <c r="D178" s="284"/>
      <c r="E178" s="280"/>
      <c r="F178" s="324"/>
      <c r="G178" s="42">
        <f>G168+G170+G172+G174+G176</f>
        <v>0</v>
      </c>
      <c r="H178" s="16">
        <f>$E$6</f>
        <v>0.23</v>
      </c>
      <c r="I178" s="27">
        <f t="shared" si="84"/>
        <v>0</v>
      </c>
      <c r="J178" s="28">
        <f t="shared" si="84"/>
        <v>0</v>
      </c>
      <c r="K178" s="42">
        <f t="shared" si="84"/>
        <v>0</v>
      </c>
      <c r="L178" s="16">
        <f>$E$6</f>
        <v>0.23</v>
      </c>
      <c r="M178" s="27">
        <f>M168+M170+M172+M174+M176</f>
        <v>0</v>
      </c>
      <c r="N178" s="28">
        <f>N168+N170+N172+N174+N176</f>
        <v>0</v>
      </c>
    </row>
    <row r="179" spans="1:14" ht="12.75" customHeight="1">
      <c r="A179" s="336">
        <f>A167+1</f>
        <v>13</v>
      </c>
      <c r="B179" s="339" t="s">
        <v>148</v>
      </c>
      <c r="C179" s="342" t="s">
        <v>176</v>
      </c>
      <c r="D179" s="344">
        <v>11.9</v>
      </c>
      <c r="E179" s="29">
        <f>12*7+8*5</f>
        <v>124</v>
      </c>
      <c r="F179" s="7">
        <f>F$5</f>
        <v>0</v>
      </c>
      <c r="G179" s="39">
        <f>D179*E179*F179*(J$5+J$6+J$7+J$8)</f>
        <v>0</v>
      </c>
      <c r="H179" s="6" t="str">
        <f>$E$5</f>
        <v>zw</v>
      </c>
      <c r="I179" s="31">
        <f aca="true" t="shared" si="85" ref="I179:I188">IF(H179="zw",0,G179*H179)</f>
        <v>0</v>
      </c>
      <c r="J179" s="32">
        <f aca="true" t="shared" si="86" ref="J179:J188">G179+I179</f>
        <v>0</v>
      </c>
      <c r="K179" s="30">
        <f aca="true" t="shared" si="87" ref="K179:K188">G179/N$6</f>
        <v>0</v>
      </c>
      <c r="L179" s="6" t="str">
        <f>$E$5</f>
        <v>zw</v>
      </c>
      <c r="M179" s="31">
        <f aca="true" t="shared" si="88" ref="M179:M188">IF(L179="zw",0,K179*L179)</f>
        <v>0</v>
      </c>
      <c r="N179" s="32">
        <f aca="true" t="shared" si="89" ref="N179:N188">K179+M179</f>
        <v>0</v>
      </c>
    </row>
    <row r="180" spans="1:14" ht="12.75" customHeight="1">
      <c r="A180" s="336"/>
      <c r="B180" s="340"/>
      <c r="C180" s="343"/>
      <c r="D180" s="327"/>
      <c r="E180" s="17">
        <f aca="true" t="shared" si="90" ref="E180:E188">E179</f>
        <v>124</v>
      </c>
      <c r="F180" s="11">
        <f>F$6</f>
        <v>0</v>
      </c>
      <c r="G180" s="40">
        <f>D179*E180*F180*(J$5+J$6+J$7+J$8)</f>
        <v>0</v>
      </c>
      <c r="H180" s="10">
        <f>$E$6</f>
        <v>0.23</v>
      </c>
      <c r="I180" s="19">
        <f t="shared" si="85"/>
        <v>0</v>
      </c>
      <c r="J180" s="20">
        <f t="shared" si="86"/>
        <v>0</v>
      </c>
      <c r="K180" s="18">
        <f t="shared" si="87"/>
        <v>0</v>
      </c>
      <c r="L180" s="10">
        <f>$E$6</f>
        <v>0.23</v>
      </c>
      <c r="M180" s="19">
        <f t="shared" si="88"/>
        <v>0</v>
      </c>
      <c r="N180" s="20">
        <f t="shared" si="89"/>
        <v>0</v>
      </c>
    </row>
    <row r="181" spans="1:14" ht="12.75" customHeight="1">
      <c r="A181" s="336"/>
      <c r="B181" s="340"/>
      <c r="C181" s="345" t="s">
        <v>9</v>
      </c>
      <c r="D181" s="327">
        <v>80.61</v>
      </c>
      <c r="E181" s="17">
        <f>E180</f>
        <v>124</v>
      </c>
      <c r="F181" s="11">
        <f>F$7</f>
        <v>0</v>
      </c>
      <c r="G181" s="40">
        <f>D181*E181*F181*(J$5+J$6+J$7+J$8)</f>
        <v>0</v>
      </c>
      <c r="H181" s="10" t="str">
        <f>$E$5</f>
        <v>zw</v>
      </c>
      <c r="I181" s="19">
        <f t="shared" si="85"/>
        <v>0</v>
      </c>
      <c r="J181" s="20">
        <f t="shared" si="86"/>
        <v>0</v>
      </c>
      <c r="K181" s="18">
        <f t="shared" si="87"/>
        <v>0</v>
      </c>
      <c r="L181" s="10" t="str">
        <f>$E$5</f>
        <v>zw</v>
      </c>
      <c r="M181" s="19">
        <f t="shared" si="88"/>
        <v>0</v>
      </c>
      <c r="N181" s="20">
        <f t="shared" si="89"/>
        <v>0</v>
      </c>
    </row>
    <row r="182" spans="1:14" ht="12.75" customHeight="1">
      <c r="A182" s="336"/>
      <c r="B182" s="340"/>
      <c r="C182" s="345"/>
      <c r="D182" s="327"/>
      <c r="E182" s="17">
        <f t="shared" si="90"/>
        <v>124</v>
      </c>
      <c r="F182" s="11">
        <f>F$8</f>
        <v>0</v>
      </c>
      <c r="G182" s="40">
        <f>D181*E182*F182*(J$5+J$6+J$7+J$8)</f>
        <v>0</v>
      </c>
      <c r="H182" s="10">
        <f>$E$6</f>
        <v>0.23</v>
      </c>
      <c r="I182" s="19">
        <f t="shared" si="85"/>
        <v>0</v>
      </c>
      <c r="J182" s="20">
        <f t="shared" si="86"/>
        <v>0</v>
      </c>
      <c r="K182" s="18">
        <f t="shared" si="87"/>
        <v>0</v>
      </c>
      <c r="L182" s="10">
        <f>$E$6</f>
        <v>0.23</v>
      </c>
      <c r="M182" s="19">
        <f t="shared" si="88"/>
        <v>0</v>
      </c>
      <c r="N182" s="20">
        <f t="shared" si="89"/>
        <v>0</v>
      </c>
    </row>
    <row r="183" spans="1:14" ht="12.75" customHeight="1">
      <c r="A183" s="336"/>
      <c r="B183" s="340"/>
      <c r="C183" s="345" t="s">
        <v>10</v>
      </c>
      <c r="D183" s="327">
        <v>377.75</v>
      </c>
      <c r="E183" s="17">
        <f t="shared" si="90"/>
        <v>124</v>
      </c>
      <c r="F183" s="11">
        <f>F$9</f>
        <v>0</v>
      </c>
      <c r="G183" s="40">
        <f>D183*E183*F183*(J$5+J$6+J$7+J$8)</f>
        <v>0</v>
      </c>
      <c r="H183" s="10" t="str">
        <f>$E$5</f>
        <v>zw</v>
      </c>
      <c r="I183" s="19">
        <f t="shared" si="85"/>
        <v>0</v>
      </c>
      <c r="J183" s="20">
        <f t="shared" si="86"/>
        <v>0</v>
      </c>
      <c r="K183" s="18">
        <f t="shared" si="87"/>
        <v>0</v>
      </c>
      <c r="L183" s="10" t="str">
        <f>$E$5</f>
        <v>zw</v>
      </c>
      <c r="M183" s="19">
        <f t="shared" si="88"/>
        <v>0</v>
      </c>
      <c r="N183" s="20">
        <f t="shared" si="89"/>
        <v>0</v>
      </c>
    </row>
    <row r="184" spans="1:14" ht="12.75" customHeight="1">
      <c r="A184" s="336"/>
      <c r="B184" s="340"/>
      <c r="C184" s="345"/>
      <c r="D184" s="327"/>
      <c r="E184" s="17">
        <f t="shared" si="90"/>
        <v>124</v>
      </c>
      <c r="F184" s="11">
        <f>F$10</f>
        <v>0</v>
      </c>
      <c r="G184" s="40">
        <f>D183*E184*F184*(J$5+J$6+J$7+J$8)</f>
        <v>0</v>
      </c>
      <c r="H184" s="10">
        <f>$E$6</f>
        <v>0.23</v>
      </c>
      <c r="I184" s="19">
        <f t="shared" si="85"/>
        <v>0</v>
      </c>
      <c r="J184" s="20">
        <f t="shared" si="86"/>
        <v>0</v>
      </c>
      <c r="K184" s="18">
        <f t="shared" si="87"/>
        <v>0</v>
      </c>
      <c r="L184" s="10">
        <f>$E$6</f>
        <v>0.23</v>
      </c>
      <c r="M184" s="19">
        <f t="shared" si="88"/>
        <v>0</v>
      </c>
      <c r="N184" s="20">
        <f t="shared" si="89"/>
        <v>0</v>
      </c>
    </row>
    <row r="185" spans="1:14" ht="12.75" customHeight="1">
      <c r="A185" s="336"/>
      <c r="B185" s="340"/>
      <c r="C185" s="345" t="s">
        <v>11</v>
      </c>
      <c r="D185" s="327">
        <v>55.57</v>
      </c>
      <c r="E185" s="17">
        <f t="shared" si="90"/>
        <v>124</v>
      </c>
      <c r="F185" s="11">
        <f>F$11</f>
        <v>0</v>
      </c>
      <c r="G185" s="40">
        <f>D185*E185*F185*(J$5+J$6+J$7+J$8)</f>
        <v>0</v>
      </c>
      <c r="H185" s="10" t="str">
        <f>$E$5</f>
        <v>zw</v>
      </c>
      <c r="I185" s="19">
        <f t="shared" si="85"/>
        <v>0</v>
      </c>
      <c r="J185" s="20">
        <f t="shared" si="86"/>
        <v>0</v>
      </c>
      <c r="K185" s="18">
        <f t="shared" si="87"/>
        <v>0</v>
      </c>
      <c r="L185" s="10" t="str">
        <f>$E$5</f>
        <v>zw</v>
      </c>
      <c r="M185" s="19">
        <f t="shared" si="88"/>
        <v>0</v>
      </c>
      <c r="N185" s="20">
        <f t="shared" si="89"/>
        <v>0</v>
      </c>
    </row>
    <row r="186" spans="1:14" ht="12.75" customHeight="1">
      <c r="A186" s="336"/>
      <c r="B186" s="340"/>
      <c r="C186" s="345"/>
      <c r="D186" s="327"/>
      <c r="E186" s="17">
        <f t="shared" si="90"/>
        <v>124</v>
      </c>
      <c r="F186" s="11">
        <f>F$12</f>
        <v>0</v>
      </c>
      <c r="G186" s="40">
        <f>D185*E186*F186*(J$5+J$6+J$7+J$8)</f>
        <v>0</v>
      </c>
      <c r="H186" s="10">
        <f>$E$6</f>
        <v>0.23</v>
      </c>
      <c r="I186" s="19">
        <f t="shared" si="85"/>
        <v>0</v>
      </c>
      <c r="J186" s="20">
        <f t="shared" si="86"/>
        <v>0</v>
      </c>
      <c r="K186" s="18">
        <f t="shared" si="87"/>
        <v>0</v>
      </c>
      <c r="L186" s="10">
        <f>$E$6</f>
        <v>0.23</v>
      </c>
      <c r="M186" s="19">
        <f t="shared" si="88"/>
        <v>0</v>
      </c>
      <c r="N186" s="20">
        <f t="shared" si="89"/>
        <v>0</v>
      </c>
    </row>
    <row r="187" spans="1:14" ht="12.75" customHeight="1">
      <c r="A187" s="336"/>
      <c r="B187" s="340"/>
      <c r="C187" s="345" t="s">
        <v>12</v>
      </c>
      <c r="D187" s="327">
        <v>32.67</v>
      </c>
      <c r="E187" s="17">
        <f t="shared" si="90"/>
        <v>124</v>
      </c>
      <c r="F187" s="11">
        <f>F$13</f>
        <v>0</v>
      </c>
      <c r="G187" s="40">
        <f>D187*E187*F187*(J$5+J$6+J$7+J$8)</f>
        <v>0</v>
      </c>
      <c r="H187" s="10" t="str">
        <f>$E$5</f>
        <v>zw</v>
      </c>
      <c r="I187" s="19">
        <f t="shared" si="85"/>
        <v>0</v>
      </c>
      <c r="J187" s="20">
        <f t="shared" si="86"/>
        <v>0</v>
      </c>
      <c r="K187" s="18">
        <f t="shared" si="87"/>
        <v>0</v>
      </c>
      <c r="L187" s="10" t="str">
        <f>$E$5</f>
        <v>zw</v>
      </c>
      <c r="M187" s="19">
        <f t="shared" si="88"/>
        <v>0</v>
      </c>
      <c r="N187" s="20">
        <f t="shared" si="89"/>
        <v>0</v>
      </c>
    </row>
    <row r="188" spans="1:14" ht="12.75" customHeight="1" thickBot="1">
      <c r="A188" s="336"/>
      <c r="B188" s="341"/>
      <c r="C188" s="346"/>
      <c r="D188" s="328"/>
      <c r="E188" s="17">
        <f t="shared" si="90"/>
        <v>124</v>
      </c>
      <c r="F188" s="11">
        <f>F$14</f>
        <v>0</v>
      </c>
      <c r="G188" s="40">
        <f>D187*E188*F188*(J$5+J$6+J$7+J$8)</f>
        <v>0</v>
      </c>
      <c r="H188" s="21">
        <f>$E$6</f>
        <v>0.23</v>
      </c>
      <c r="I188" s="22">
        <f t="shared" si="85"/>
        <v>0</v>
      </c>
      <c r="J188" s="23">
        <f t="shared" si="86"/>
        <v>0</v>
      </c>
      <c r="K188" s="18">
        <f t="shared" si="87"/>
        <v>0</v>
      </c>
      <c r="L188" s="21">
        <f>$E$6</f>
        <v>0.23</v>
      </c>
      <c r="M188" s="22">
        <f t="shared" si="88"/>
        <v>0</v>
      </c>
      <c r="N188" s="23">
        <f t="shared" si="89"/>
        <v>0</v>
      </c>
    </row>
    <row r="189" spans="1:14" ht="12.75" customHeight="1">
      <c r="A189" s="337"/>
      <c r="B189" s="329" t="s">
        <v>30</v>
      </c>
      <c r="C189" s="330"/>
      <c r="D189" s="285">
        <f>SUM(D179:D188)</f>
        <v>558.5</v>
      </c>
      <c r="E189" s="283" t="s">
        <v>18</v>
      </c>
      <c r="F189" s="323" t="s">
        <v>18</v>
      </c>
      <c r="G189" s="41">
        <f>G179+G181+G183+G185+G187</f>
        <v>0</v>
      </c>
      <c r="H189" s="171" t="str">
        <f>$E$5</f>
        <v>zw</v>
      </c>
      <c r="I189" s="25">
        <f aca="true" t="shared" si="91" ref="I189:K190">I179+I181+I183+I185+I187</f>
        <v>0</v>
      </c>
      <c r="J189" s="26">
        <f t="shared" si="91"/>
        <v>0</v>
      </c>
      <c r="K189" s="41">
        <f t="shared" si="91"/>
        <v>0</v>
      </c>
      <c r="L189" s="171" t="str">
        <f>$E$5</f>
        <v>zw</v>
      </c>
      <c r="M189" s="25">
        <f>M179+M181+M183+M185+M187</f>
        <v>0</v>
      </c>
      <c r="N189" s="26">
        <f>N179+N181+N183+N185+N187</f>
        <v>0</v>
      </c>
    </row>
    <row r="190" spans="1:14" ht="12.75" customHeight="1" thickBot="1">
      <c r="A190" s="338"/>
      <c r="B190" s="331"/>
      <c r="C190" s="332"/>
      <c r="D190" s="284"/>
      <c r="E190" s="280"/>
      <c r="F190" s="324"/>
      <c r="G190" s="42">
        <f>G180+G182+G184+G186+G188</f>
        <v>0</v>
      </c>
      <c r="H190" s="16">
        <f>$E$6</f>
        <v>0.23</v>
      </c>
      <c r="I190" s="27">
        <f t="shared" si="91"/>
        <v>0</v>
      </c>
      <c r="J190" s="28">
        <f t="shared" si="91"/>
        <v>0</v>
      </c>
      <c r="K190" s="42">
        <f t="shared" si="91"/>
        <v>0</v>
      </c>
      <c r="L190" s="16">
        <f>$E$6</f>
        <v>0.23</v>
      </c>
      <c r="M190" s="27">
        <f>M180+M182+M184+M186+M188</f>
        <v>0</v>
      </c>
      <c r="N190" s="28">
        <f>N180+N182+N184+N186+N188</f>
        <v>0</v>
      </c>
    </row>
    <row r="191" spans="1:14" ht="12.75" customHeight="1">
      <c r="A191" s="336">
        <f>A179+1</f>
        <v>14</v>
      </c>
      <c r="B191" s="339" t="s">
        <v>194</v>
      </c>
      <c r="C191" s="342" t="s">
        <v>176</v>
      </c>
      <c r="D191" s="327">
        <v>6.11</v>
      </c>
      <c r="E191" s="17">
        <f>16*7</f>
        <v>112</v>
      </c>
      <c r="F191" s="11">
        <f>F$5</f>
        <v>0</v>
      </c>
      <c r="G191" s="40">
        <f>D191*E191*F191*(J$5+J$6+J$7+J$8)</f>
        <v>0</v>
      </c>
      <c r="H191" s="10" t="str">
        <f>$E$5</f>
        <v>zw</v>
      </c>
      <c r="I191" s="19">
        <f aca="true" t="shared" si="92" ref="I191:I200">IF(H191="zw",0,G191*H191)</f>
        <v>0</v>
      </c>
      <c r="J191" s="20">
        <f aca="true" t="shared" si="93" ref="J191:J200">G191+I191</f>
        <v>0</v>
      </c>
      <c r="K191" s="18">
        <f aca="true" t="shared" si="94" ref="K191:K200">G191/N$6</f>
        <v>0</v>
      </c>
      <c r="L191" s="10" t="str">
        <f>$E$5</f>
        <v>zw</v>
      </c>
      <c r="M191" s="19">
        <f aca="true" t="shared" si="95" ref="M191:M200">IF(L191="zw",0,K191*L191)</f>
        <v>0</v>
      </c>
      <c r="N191" s="20">
        <f aca="true" t="shared" si="96" ref="N191:N200">K191+M191</f>
        <v>0</v>
      </c>
    </row>
    <row r="192" spans="1:14" ht="12.75" customHeight="1">
      <c r="A192" s="336"/>
      <c r="B192" s="340"/>
      <c r="C192" s="343"/>
      <c r="D192" s="327"/>
      <c r="E192" s="17">
        <f>E191</f>
        <v>112</v>
      </c>
      <c r="F192" s="11">
        <f>F$6</f>
        <v>0</v>
      </c>
      <c r="G192" s="40">
        <f>D191*E192*F192*(J$5+J$6+J$7+J$8)</f>
        <v>0</v>
      </c>
      <c r="H192" s="10">
        <f>$E$6</f>
        <v>0.23</v>
      </c>
      <c r="I192" s="19">
        <f t="shared" si="92"/>
        <v>0</v>
      </c>
      <c r="J192" s="20">
        <f t="shared" si="93"/>
        <v>0</v>
      </c>
      <c r="K192" s="18">
        <f t="shared" si="94"/>
        <v>0</v>
      </c>
      <c r="L192" s="10">
        <f>$E$6</f>
        <v>0.23</v>
      </c>
      <c r="M192" s="19">
        <f t="shared" si="95"/>
        <v>0</v>
      </c>
      <c r="N192" s="20">
        <f t="shared" si="96"/>
        <v>0</v>
      </c>
    </row>
    <row r="193" spans="1:14" ht="12.75" customHeight="1">
      <c r="A193" s="336"/>
      <c r="B193" s="340"/>
      <c r="C193" s="345" t="s">
        <v>9</v>
      </c>
      <c r="D193" s="327">
        <v>55.7</v>
      </c>
      <c r="E193" s="17">
        <f>E192</f>
        <v>112</v>
      </c>
      <c r="F193" s="11">
        <f>F$7</f>
        <v>0</v>
      </c>
      <c r="G193" s="40">
        <f>D193*E193*F193*(J$5+J$6+J$7+J$8)</f>
        <v>0</v>
      </c>
      <c r="H193" s="10" t="str">
        <f>$E$5</f>
        <v>zw</v>
      </c>
      <c r="I193" s="19">
        <f t="shared" si="92"/>
        <v>0</v>
      </c>
      <c r="J193" s="20">
        <f t="shared" si="93"/>
        <v>0</v>
      </c>
      <c r="K193" s="18">
        <f t="shared" si="94"/>
        <v>0</v>
      </c>
      <c r="L193" s="10" t="str">
        <f>$E$5</f>
        <v>zw</v>
      </c>
      <c r="M193" s="19">
        <f t="shared" si="95"/>
        <v>0</v>
      </c>
      <c r="N193" s="20">
        <f t="shared" si="96"/>
        <v>0</v>
      </c>
    </row>
    <row r="194" spans="1:14" ht="12.75" customHeight="1">
      <c r="A194" s="336"/>
      <c r="B194" s="340"/>
      <c r="C194" s="345"/>
      <c r="D194" s="327"/>
      <c r="E194" s="17">
        <f aca="true" t="shared" si="97" ref="E194:E200">E193</f>
        <v>112</v>
      </c>
      <c r="F194" s="11">
        <f>F$8</f>
        <v>0</v>
      </c>
      <c r="G194" s="40">
        <f>D193*E194*F194*(J$5+J$6+J$7+J$8)</f>
        <v>0</v>
      </c>
      <c r="H194" s="10">
        <f>$E$6</f>
        <v>0.23</v>
      </c>
      <c r="I194" s="19">
        <f t="shared" si="92"/>
        <v>0</v>
      </c>
      <c r="J194" s="20">
        <f t="shared" si="93"/>
        <v>0</v>
      </c>
      <c r="K194" s="18">
        <f t="shared" si="94"/>
        <v>0</v>
      </c>
      <c r="L194" s="10">
        <f>$E$6</f>
        <v>0.23</v>
      </c>
      <c r="M194" s="19">
        <f t="shared" si="95"/>
        <v>0</v>
      </c>
      <c r="N194" s="20">
        <f t="shared" si="96"/>
        <v>0</v>
      </c>
    </row>
    <row r="195" spans="1:14" ht="12.75" customHeight="1">
      <c r="A195" s="336"/>
      <c r="B195" s="340"/>
      <c r="C195" s="345" t="s">
        <v>10</v>
      </c>
      <c r="D195" s="327">
        <v>245.57</v>
      </c>
      <c r="E195" s="17">
        <f t="shared" si="97"/>
        <v>112</v>
      </c>
      <c r="F195" s="11">
        <f>F$9</f>
        <v>0</v>
      </c>
      <c r="G195" s="40">
        <f>D195*E195*F195*(J$5+J$6+J$7+J$8)</f>
        <v>0</v>
      </c>
      <c r="H195" s="10" t="str">
        <f>$E$5</f>
        <v>zw</v>
      </c>
      <c r="I195" s="19">
        <f t="shared" si="92"/>
        <v>0</v>
      </c>
      <c r="J195" s="20">
        <f t="shared" si="93"/>
        <v>0</v>
      </c>
      <c r="K195" s="18">
        <f t="shared" si="94"/>
        <v>0</v>
      </c>
      <c r="L195" s="10" t="str">
        <f>$E$5</f>
        <v>zw</v>
      </c>
      <c r="M195" s="19">
        <f t="shared" si="95"/>
        <v>0</v>
      </c>
      <c r="N195" s="20">
        <f t="shared" si="96"/>
        <v>0</v>
      </c>
    </row>
    <row r="196" spans="1:14" ht="12.75" customHeight="1">
      <c r="A196" s="336"/>
      <c r="B196" s="340"/>
      <c r="C196" s="345"/>
      <c r="D196" s="327"/>
      <c r="E196" s="17">
        <f t="shared" si="97"/>
        <v>112</v>
      </c>
      <c r="F196" s="11">
        <f>F$10</f>
        <v>0</v>
      </c>
      <c r="G196" s="40">
        <f>D195*E196*F196*(J$5+J$6+J$7+J$8)</f>
        <v>0</v>
      </c>
      <c r="H196" s="10">
        <f>$E$6</f>
        <v>0.23</v>
      </c>
      <c r="I196" s="19">
        <f t="shared" si="92"/>
        <v>0</v>
      </c>
      <c r="J196" s="20">
        <f t="shared" si="93"/>
        <v>0</v>
      </c>
      <c r="K196" s="18">
        <f t="shared" si="94"/>
        <v>0</v>
      </c>
      <c r="L196" s="10">
        <f>$E$6</f>
        <v>0.23</v>
      </c>
      <c r="M196" s="19">
        <f t="shared" si="95"/>
        <v>0</v>
      </c>
      <c r="N196" s="20">
        <f t="shared" si="96"/>
        <v>0</v>
      </c>
    </row>
    <row r="197" spans="1:14" ht="12.75" customHeight="1">
      <c r="A197" s="336"/>
      <c r="B197" s="340"/>
      <c r="C197" s="345" t="s">
        <v>11</v>
      </c>
      <c r="D197" s="327">
        <v>68.42</v>
      </c>
      <c r="E197" s="17">
        <f t="shared" si="97"/>
        <v>112</v>
      </c>
      <c r="F197" s="11">
        <f>F$11</f>
        <v>0</v>
      </c>
      <c r="G197" s="40">
        <f>D197*E197*F197*(J$5+J$6+J$7+J$8)</f>
        <v>0</v>
      </c>
      <c r="H197" s="10" t="str">
        <f>$E$5</f>
        <v>zw</v>
      </c>
      <c r="I197" s="19">
        <f t="shared" si="92"/>
        <v>0</v>
      </c>
      <c r="J197" s="20">
        <f t="shared" si="93"/>
        <v>0</v>
      </c>
      <c r="K197" s="18">
        <f t="shared" si="94"/>
        <v>0</v>
      </c>
      <c r="L197" s="10" t="str">
        <f>$E$5</f>
        <v>zw</v>
      </c>
      <c r="M197" s="19">
        <f t="shared" si="95"/>
        <v>0</v>
      </c>
      <c r="N197" s="20">
        <f t="shared" si="96"/>
        <v>0</v>
      </c>
    </row>
    <row r="198" spans="1:14" ht="12.75" customHeight="1">
      <c r="A198" s="336"/>
      <c r="B198" s="340"/>
      <c r="C198" s="345"/>
      <c r="D198" s="327"/>
      <c r="E198" s="17">
        <f t="shared" si="97"/>
        <v>112</v>
      </c>
      <c r="F198" s="11">
        <f>F$12</f>
        <v>0</v>
      </c>
      <c r="G198" s="40">
        <f>D197*E198*F198*(J$5+J$6+J$7+J$8)</f>
        <v>0</v>
      </c>
      <c r="H198" s="10">
        <f>$E$6</f>
        <v>0.23</v>
      </c>
      <c r="I198" s="19">
        <f t="shared" si="92"/>
        <v>0</v>
      </c>
      <c r="J198" s="20">
        <f t="shared" si="93"/>
        <v>0</v>
      </c>
      <c r="K198" s="18">
        <f t="shared" si="94"/>
        <v>0</v>
      </c>
      <c r="L198" s="10">
        <f>$E$6</f>
        <v>0.23</v>
      </c>
      <c r="M198" s="19">
        <f t="shared" si="95"/>
        <v>0</v>
      </c>
      <c r="N198" s="20">
        <f t="shared" si="96"/>
        <v>0</v>
      </c>
    </row>
    <row r="199" spans="1:14" ht="12.75" customHeight="1">
      <c r="A199" s="336"/>
      <c r="B199" s="340"/>
      <c r="C199" s="345" t="s">
        <v>12</v>
      </c>
      <c r="D199" s="327">
        <v>35.31</v>
      </c>
      <c r="E199" s="17">
        <f t="shared" si="97"/>
        <v>112</v>
      </c>
      <c r="F199" s="11">
        <f>F$13</f>
        <v>0</v>
      </c>
      <c r="G199" s="40">
        <f>D199*E199*F199*(J$5+J$6+J$7+J$8)</f>
        <v>0</v>
      </c>
      <c r="H199" s="10" t="str">
        <f>$E$5</f>
        <v>zw</v>
      </c>
      <c r="I199" s="19">
        <f t="shared" si="92"/>
        <v>0</v>
      </c>
      <c r="J199" s="20">
        <f t="shared" si="93"/>
        <v>0</v>
      </c>
      <c r="K199" s="18">
        <f t="shared" si="94"/>
        <v>0</v>
      </c>
      <c r="L199" s="10" t="str">
        <f>$E$5</f>
        <v>zw</v>
      </c>
      <c r="M199" s="19">
        <f t="shared" si="95"/>
        <v>0</v>
      </c>
      <c r="N199" s="20">
        <f t="shared" si="96"/>
        <v>0</v>
      </c>
    </row>
    <row r="200" spans="1:14" ht="12.75" customHeight="1" thickBot="1">
      <c r="A200" s="336"/>
      <c r="B200" s="341"/>
      <c r="C200" s="346"/>
      <c r="D200" s="328"/>
      <c r="E200" s="17">
        <f t="shared" si="97"/>
        <v>112</v>
      </c>
      <c r="F200" s="11">
        <f>F$14</f>
        <v>0</v>
      </c>
      <c r="G200" s="40">
        <f>D199*E200*F200*(J$5+J$6+J$7+J$8)</f>
        <v>0</v>
      </c>
      <c r="H200" s="21">
        <f>$E$6</f>
        <v>0.23</v>
      </c>
      <c r="I200" s="22">
        <f t="shared" si="92"/>
        <v>0</v>
      </c>
      <c r="J200" s="23">
        <f t="shared" si="93"/>
        <v>0</v>
      </c>
      <c r="K200" s="18">
        <f t="shared" si="94"/>
        <v>0</v>
      </c>
      <c r="L200" s="21">
        <f>$E$6</f>
        <v>0.23</v>
      </c>
      <c r="M200" s="22">
        <f t="shared" si="95"/>
        <v>0</v>
      </c>
      <c r="N200" s="23">
        <f t="shared" si="96"/>
        <v>0</v>
      </c>
    </row>
    <row r="201" spans="1:14" ht="12.75" customHeight="1">
      <c r="A201" s="337"/>
      <c r="B201" s="329" t="s">
        <v>31</v>
      </c>
      <c r="C201" s="330"/>
      <c r="D201" s="285">
        <f>SUM(D191:D200)</f>
        <v>411.11</v>
      </c>
      <c r="E201" s="283" t="s">
        <v>18</v>
      </c>
      <c r="F201" s="323" t="s">
        <v>18</v>
      </c>
      <c r="G201" s="41">
        <f>G191+G193+G195+G197+G199</f>
        <v>0</v>
      </c>
      <c r="H201" s="171" t="str">
        <f>$E$5</f>
        <v>zw</v>
      </c>
      <c r="I201" s="25">
        <f aca="true" t="shared" si="98" ref="I201:K202">I191+I193+I195+I197+I199</f>
        <v>0</v>
      </c>
      <c r="J201" s="26">
        <f t="shared" si="98"/>
        <v>0</v>
      </c>
      <c r="K201" s="41">
        <f t="shared" si="98"/>
        <v>0</v>
      </c>
      <c r="L201" s="171" t="str">
        <f>$E$5</f>
        <v>zw</v>
      </c>
      <c r="M201" s="25">
        <f>M191+M193+M195+M197+M199</f>
        <v>0</v>
      </c>
      <c r="N201" s="26">
        <f>N191+N193+N195+N197+N199</f>
        <v>0</v>
      </c>
    </row>
    <row r="202" spans="1:14" ht="12.75" customHeight="1" thickBot="1">
      <c r="A202" s="338"/>
      <c r="B202" s="331"/>
      <c r="C202" s="332"/>
      <c r="D202" s="284"/>
      <c r="E202" s="280"/>
      <c r="F202" s="324"/>
      <c r="G202" s="42">
        <f>G192+G194+G196+G198+G200</f>
        <v>0</v>
      </c>
      <c r="H202" s="16">
        <f>$E$6</f>
        <v>0.23</v>
      </c>
      <c r="I202" s="27">
        <f t="shared" si="98"/>
        <v>0</v>
      </c>
      <c r="J202" s="28">
        <f t="shared" si="98"/>
        <v>0</v>
      </c>
      <c r="K202" s="42">
        <f t="shared" si="98"/>
        <v>0</v>
      </c>
      <c r="L202" s="16">
        <f>$E$6</f>
        <v>0.23</v>
      </c>
      <c r="M202" s="27">
        <f>M192+M194+M196+M198+M200</f>
        <v>0</v>
      </c>
      <c r="N202" s="28">
        <f>N192+N194+N196+N198+N200</f>
        <v>0</v>
      </c>
    </row>
    <row r="203" spans="1:14" ht="12.75" customHeight="1">
      <c r="A203" s="336">
        <f>A191+1</f>
        <v>15</v>
      </c>
      <c r="B203" s="339" t="s">
        <v>187</v>
      </c>
      <c r="C203" s="342" t="s">
        <v>176</v>
      </c>
      <c r="D203" s="344">
        <v>0</v>
      </c>
      <c r="E203" s="29">
        <f>6*5</f>
        <v>30</v>
      </c>
      <c r="F203" s="7">
        <f>F$5</f>
        <v>0</v>
      </c>
      <c r="G203" s="39">
        <f>D203*E203*F203*(J$5+J$6+J$7+J$8)</f>
        <v>0</v>
      </c>
      <c r="H203" s="6" t="str">
        <f>$E$5</f>
        <v>zw</v>
      </c>
      <c r="I203" s="31">
        <f aca="true" t="shared" si="99" ref="I203:I212">IF(H203="zw",0,G203*H203)</f>
        <v>0</v>
      </c>
      <c r="J203" s="32">
        <f aca="true" t="shared" si="100" ref="J203:J212">G203+I203</f>
        <v>0</v>
      </c>
      <c r="K203" s="30">
        <f aca="true" t="shared" si="101" ref="K203:K212">G203/N$6</f>
        <v>0</v>
      </c>
      <c r="L203" s="6" t="str">
        <f>$E$5</f>
        <v>zw</v>
      </c>
      <c r="M203" s="31">
        <f aca="true" t="shared" si="102" ref="M203:M212">IF(L203="zw",0,K203*L203)</f>
        <v>0</v>
      </c>
      <c r="N203" s="32">
        <f aca="true" t="shared" si="103" ref="N203:N212">K203+M203</f>
        <v>0</v>
      </c>
    </row>
    <row r="204" spans="1:14" ht="12.75" customHeight="1">
      <c r="A204" s="336"/>
      <c r="B204" s="340"/>
      <c r="C204" s="343"/>
      <c r="D204" s="327"/>
      <c r="E204" s="17">
        <f aca="true" t="shared" si="104" ref="E204:E212">E203</f>
        <v>30</v>
      </c>
      <c r="F204" s="11">
        <f>F$6</f>
        <v>0</v>
      </c>
      <c r="G204" s="40">
        <f>D203*E204*F204*(J$5+J$6+J$7+J$8)</f>
        <v>0</v>
      </c>
      <c r="H204" s="10">
        <f>$E$6</f>
        <v>0.23</v>
      </c>
      <c r="I204" s="19">
        <f t="shared" si="99"/>
        <v>0</v>
      </c>
      <c r="J204" s="20">
        <f t="shared" si="100"/>
        <v>0</v>
      </c>
      <c r="K204" s="18">
        <f t="shared" si="101"/>
        <v>0</v>
      </c>
      <c r="L204" s="10">
        <f>$E$6</f>
        <v>0.23</v>
      </c>
      <c r="M204" s="19">
        <f t="shared" si="102"/>
        <v>0</v>
      </c>
      <c r="N204" s="20">
        <f t="shared" si="103"/>
        <v>0</v>
      </c>
    </row>
    <row r="205" spans="1:14" ht="12.75" customHeight="1">
      <c r="A205" s="336"/>
      <c r="B205" s="340"/>
      <c r="C205" s="345" t="s">
        <v>9</v>
      </c>
      <c r="D205" s="327">
        <v>549.18</v>
      </c>
      <c r="E205" s="17">
        <f>E204</f>
        <v>30</v>
      </c>
      <c r="F205" s="11">
        <f>F$7</f>
        <v>0</v>
      </c>
      <c r="G205" s="40">
        <f>D205*E205*F205*(J$5+J$6+J$7+J$8)</f>
        <v>0</v>
      </c>
      <c r="H205" s="10" t="str">
        <f>$E$5</f>
        <v>zw</v>
      </c>
      <c r="I205" s="19">
        <f t="shared" si="99"/>
        <v>0</v>
      </c>
      <c r="J205" s="20">
        <f t="shared" si="100"/>
        <v>0</v>
      </c>
      <c r="K205" s="18">
        <f t="shared" si="101"/>
        <v>0</v>
      </c>
      <c r="L205" s="10" t="str">
        <f>$E$5</f>
        <v>zw</v>
      </c>
      <c r="M205" s="19">
        <f t="shared" si="102"/>
        <v>0</v>
      </c>
      <c r="N205" s="20">
        <f t="shared" si="103"/>
        <v>0</v>
      </c>
    </row>
    <row r="206" spans="1:14" ht="12.75" customHeight="1">
      <c r="A206" s="336"/>
      <c r="B206" s="340"/>
      <c r="C206" s="345"/>
      <c r="D206" s="327"/>
      <c r="E206" s="17">
        <f t="shared" si="104"/>
        <v>30</v>
      </c>
      <c r="F206" s="11">
        <f>F$8</f>
        <v>0</v>
      </c>
      <c r="G206" s="40">
        <f>D205*E206*F206*(J$5+J$6+J$7+J$8)</f>
        <v>0</v>
      </c>
      <c r="H206" s="10">
        <f>$E$6</f>
        <v>0.23</v>
      </c>
      <c r="I206" s="19">
        <f t="shared" si="99"/>
        <v>0</v>
      </c>
      <c r="J206" s="20">
        <f t="shared" si="100"/>
        <v>0</v>
      </c>
      <c r="K206" s="18">
        <f t="shared" si="101"/>
        <v>0</v>
      </c>
      <c r="L206" s="10">
        <f>$E$6</f>
        <v>0.23</v>
      </c>
      <c r="M206" s="19">
        <f t="shared" si="102"/>
        <v>0</v>
      </c>
      <c r="N206" s="20">
        <f t="shared" si="103"/>
        <v>0</v>
      </c>
    </row>
    <row r="207" spans="1:14" ht="12.75" customHeight="1">
      <c r="A207" s="336"/>
      <c r="B207" s="340"/>
      <c r="C207" s="345" t="s">
        <v>10</v>
      </c>
      <c r="D207" s="327">
        <v>19.84</v>
      </c>
      <c r="E207" s="17">
        <f t="shared" si="104"/>
        <v>30</v>
      </c>
      <c r="F207" s="11">
        <f>F$9</f>
        <v>0</v>
      </c>
      <c r="G207" s="40">
        <f>D207*E207*F207*(J$5+J$6+J$7+J$8)</f>
        <v>0</v>
      </c>
      <c r="H207" s="10" t="str">
        <f>$E$5</f>
        <v>zw</v>
      </c>
      <c r="I207" s="19">
        <f t="shared" si="99"/>
        <v>0</v>
      </c>
      <c r="J207" s="20">
        <f t="shared" si="100"/>
        <v>0</v>
      </c>
      <c r="K207" s="18">
        <f t="shared" si="101"/>
        <v>0</v>
      </c>
      <c r="L207" s="10" t="str">
        <f>$E$5</f>
        <v>zw</v>
      </c>
      <c r="M207" s="19">
        <f t="shared" si="102"/>
        <v>0</v>
      </c>
      <c r="N207" s="20">
        <f t="shared" si="103"/>
        <v>0</v>
      </c>
    </row>
    <row r="208" spans="1:14" ht="12.75" customHeight="1">
      <c r="A208" s="336"/>
      <c r="B208" s="340"/>
      <c r="C208" s="345"/>
      <c r="D208" s="327"/>
      <c r="E208" s="17">
        <f t="shared" si="104"/>
        <v>30</v>
      </c>
      <c r="F208" s="11">
        <f>F$10</f>
        <v>0</v>
      </c>
      <c r="G208" s="40">
        <f>D207*E208*F208*(J$5+J$6+J$7+J$8)</f>
        <v>0</v>
      </c>
      <c r="H208" s="10">
        <f>$E$6</f>
        <v>0.23</v>
      </c>
      <c r="I208" s="19">
        <f t="shared" si="99"/>
        <v>0</v>
      </c>
      <c r="J208" s="20">
        <f t="shared" si="100"/>
        <v>0</v>
      </c>
      <c r="K208" s="18">
        <f t="shared" si="101"/>
        <v>0</v>
      </c>
      <c r="L208" s="10">
        <f>$E$6</f>
        <v>0.23</v>
      </c>
      <c r="M208" s="19">
        <f t="shared" si="102"/>
        <v>0</v>
      </c>
      <c r="N208" s="20">
        <f t="shared" si="103"/>
        <v>0</v>
      </c>
    </row>
    <row r="209" spans="1:14" ht="12.75" customHeight="1">
      <c r="A209" s="336"/>
      <c r="B209" s="340"/>
      <c r="C209" s="345" t="s">
        <v>11</v>
      </c>
      <c r="D209" s="327">
        <v>0</v>
      </c>
      <c r="E209" s="17">
        <f t="shared" si="104"/>
        <v>30</v>
      </c>
      <c r="F209" s="11">
        <f>F$11</f>
        <v>0</v>
      </c>
      <c r="G209" s="40">
        <f>D209*E209*F209*(J$5+J$6+J$7+J$8)</f>
        <v>0</v>
      </c>
      <c r="H209" s="10" t="str">
        <f>$E$5</f>
        <v>zw</v>
      </c>
      <c r="I209" s="19">
        <f t="shared" si="99"/>
        <v>0</v>
      </c>
      <c r="J209" s="20">
        <f t="shared" si="100"/>
        <v>0</v>
      </c>
      <c r="K209" s="18">
        <f t="shared" si="101"/>
        <v>0</v>
      </c>
      <c r="L209" s="10" t="str">
        <f>$E$5</f>
        <v>zw</v>
      </c>
      <c r="M209" s="19">
        <f t="shared" si="102"/>
        <v>0</v>
      </c>
      <c r="N209" s="20">
        <f t="shared" si="103"/>
        <v>0</v>
      </c>
    </row>
    <row r="210" spans="1:14" ht="12.75" customHeight="1">
      <c r="A210" s="336"/>
      <c r="B210" s="340"/>
      <c r="C210" s="345"/>
      <c r="D210" s="327"/>
      <c r="E210" s="17">
        <f t="shared" si="104"/>
        <v>30</v>
      </c>
      <c r="F210" s="11">
        <f>F$12</f>
        <v>0</v>
      </c>
      <c r="G210" s="40">
        <f>D209*E210*F210*(J$5+J$6+J$7+J$8)</f>
        <v>0</v>
      </c>
      <c r="H210" s="10">
        <f>$E$6</f>
        <v>0.23</v>
      </c>
      <c r="I210" s="19">
        <f t="shared" si="99"/>
        <v>0</v>
      </c>
      <c r="J210" s="20">
        <f t="shared" si="100"/>
        <v>0</v>
      </c>
      <c r="K210" s="18">
        <f t="shared" si="101"/>
        <v>0</v>
      </c>
      <c r="L210" s="10">
        <f>$E$6</f>
        <v>0.23</v>
      </c>
      <c r="M210" s="19">
        <f t="shared" si="102"/>
        <v>0</v>
      </c>
      <c r="N210" s="20">
        <f t="shared" si="103"/>
        <v>0</v>
      </c>
    </row>
    <row r="211" spans="1:14" ht="12.75" customHeight="1">
      <c r="A211" s="336"/>
      <c r="B211" s="340"/>
      <c r="C211" s="345" t="s">
        <v>12</v>
      </c>
      <c r="D211" s="327">
        <v>3.1</v>
      </c>
      <c r="E211" s="17">
        <f t="shared" si="104"/>
        <v>30</v>
      </c>
      <c r="F211" s="11">
        <f>F$13</f>
        <v>0</v>
      </c>
      <c r="G211" s="40">
        <f>D211*E211*F211*(J$5+J$6+J$7+J$8)</f>
        <v>0</v>
      </c>
      <c r="H211" s="10" t="str">
        <f>$E$5</f>
        <v>zw</v>
      </c>
      <c r="I211" s="19">
        <f t="shared" si="99"/>
        <v>0</v>
      </c>
      <c r="J211" s="20">
        <f t="shared" si="100"/>
        <v>0</v>
      </c>
      <c r="K211" s="18">
        <f t="shared" si="101"/>
        <v>0</v>
      </c>
      <c r="L211" s="10" t="str">
        <f>$E$5</f>
        <v>zw</v>
      </c>
      <c r="M211" s="19">
        <f t="shared" si="102"/>
        <v>0</v>
      </c>
      <c r="N211" s="20">
        <f t="shared" si="103"/>
        <v>0</v>
      </c>
    </row>
    <row r="212" spans="1:14" ht="12.75" customHeight="1" thickBot="1">
      <c r="A212" s="336"/>
      <c r="B212" s="341"/>
      <c r="C212" s="346"/>
      <c r="D212" s="328"/>
      <c r="E212" s="17">
        <f t="shared" si="104"/>
        <v>30</v>
      </c>
      <c r="F212" s="11">
        <f>F$14</f>
        <v>0</v>
      </c>
      <c r="G212" s="40">
        <f>D211*E212*F212*(J$5+J$6+J$7+J$8)</f>
        <v>0</v>
      </c>
      <c r="H212" s="21">
        <f>$E$6</f>
        <v>0.23</v>
      </c>
      <c r="I212" s="22">
        <f t="shared" si="99"/>
        <v>0</v>
      </c>
      <c r="J212" s="23">
        <f t="shared" si="100"/>
        <v>0</v>
      </c>
      <c r="K212" s="18">
        <f t="shared" si="101"/>
        <v>0</v>
      </c>
      <c r="L212" s="21">
        <f>$E$6</f>
        <v>0.23</v>
      </c>
      <c r="M212" s="22">
        <f t="shared" si="102"/>
        <v>0</v>
      </c>
      <c r="N212" s="23">
        <f t="shared" si="103"/>
        <v>0</v>
      </c>
    </row>
    <row r="213" spans="1:14" ht="12.75" customHeight="1">
      <c r="A213" s="337"/>
      <c r="B213" s="329" t="s">
        <v>32</v>
      </c>
      <c r="C213" s="330"/>
      <c r="D213" s="285">
        <f>SUM(D203:D212)</f>
        <v>572.12</v>
      </c>
      <c r="E213" s="406" t="s">
        <v>18</v>
      </c>
      <c r="F213" s="408" t="s">
        <v>18</v>
      </c>
      <c r="G213" s="309">
        <f>G203+G205+G207+G209+G211</f>
        <v>0</v>
      </c>
      <c r="H213" s="171" t="str">
        <f>$E$5</f>
        <v>zw</v>
      </c>
      <c r="I213" s="25">
        <f aca="true" t="shared" si="105" ref="I213:K214">I203+I205+I207+I209+I211</f>
        <v>0</v>
      </c>
      <c r="J213" s="26">
        <f t="shared" si="105"/>
        <v>0</v>
      </c>
      <c r="K213" s="41">
        <f t="shared" si="105"/>
        <v>0</v>
      </c>
      <c r="L213" s="171" t="str">
        <f>$E$5</f>
        <v>zw</v>
      </c>
      <c r="M213" s="25">
        <f>M203+M205+M207+M209+M211</f>
        <v>0</v>
      </c>
      <c r="N213" s="26">
        <f>N203+N205+N207+N209+N211</f>
        <v>0</v>
      </c>
    </row>
    <row r="214" spans="1:14" ht="12.75" customHeight="1" thickBot="1">
      <c r="A214" s="338"/>
      <c r="B214" s="331"/>
      <c r="C214" s="332"/>
      <c r="D214" s="284"/>
      <c r="E214" s="407"/>
      <c r="F214" s="409"/>
      <c r="G214" s="310">
        <f>G204+G206+G208+G210+G212</f>
        <v>0</v>
      </c>
      <c r="H214" s="16">
        <f>$E$6</f>
        <v>0.23</v>
      </c>
      <c r="I214" s="27">
        <f t="shared" si="105"/>
        <v>0</v>
      </c>
      <c r="J214" s="28">
        <f t="shared" si="105"/>
        <v>0</v>
      </c>
      <c r="K214" s="42">
        <f t="shared" si="105"/>
        <v>0</v>
      </c>
      <c r="L214" s="16">
        <f>$E$6</f>
        <v>0.23</v>
      </c>
      <c r="M214" s="27">
        <f>M204+M206+M208+M210+M212</f>
        <v>0</v>
      </c>
      <c r="N214" s="28">
        <f>N204+N206+N208+N210+N212</f>
        <v>0</v>
      </c>
    </row>
    <row r="215" spans="1:15" ht="12.75" customHeight="1" thickBot="1">
      <c r="A215" s="51"/>
      <c r="B215" s="52"/>
      <c r="C215" s="52"/>
      <c r="D215" s="53"/>
      <c r="E215" s="311"/>
      <c r="F215" s="312"/>
      <c r="G215" s="307"/>
      <c r="H215" s="57"/>
      <c r="I215" s="56"/>
      <c r="J215" s="56"/>
      <c r="K215" s="56"/>
      <c r="L215" s="57"/>
      <c r="M215" s="56"/>
      <c r="N215" s="56"/>
      <c r="O215" s="14"/>
    </row>
    <row r="216" spans="1:15" ht="12.75" customHeight="1" thickBot="1">
      <c r="A216" s="33">
        <v>1</v>
      </c>
      <c r="B216" s="197">
        <v>2</v>
      </c>
      <c r="C216" s="198">
        <v>3</v>
      </c>
      <c r="D216" s="313">
        <v>4</v>
      </c>
      <c r="E216" s="197">
        <v>5</v>
      </c>
      <c r="F216" s="314" t="s">
        <v>53</v>
      </c>
      <c r="G216" s="313">
        <v>7</v>
      </c>
      <c r="H216" s="35">
        <v>8</v>
      </c>
      <c r="I216" s="36">
        <v>9</v>
      </c>
      <c r="J216" s="37">
        <v>10</v>
      </c>
      <c r="K216" s="34">
        <v>11</v>
      </c>
      <c r="L216" s="35">
        <v>12</v>
      </c>
      <c r="M216" s="36">
        <v>13</v>
      </c>
      <c r="N216" s="37">
        <v>14</v>
      </c>
      <c r="O216" s="14"/>
    </row>
    <row r="217" spans="1:14" ht="12.75" customHeight="1">
      <c r="A217" s="335">
        <f>A203+1</f>
        <v>16</v>
      </c>
      <c r="B217" s="339" t="s">
        <v>212</v>
      </c>
      <c r="C217" s="342" t="s">
        <v>176</v>
      </c>
      <c r="D217" s="411">
        <v>13.23</v>
      </c>
      <c r="E217" s="315">
        <f>12*7+16*5</f>
        <v>164</v>
      </c>
      <c r="F217" s="316">
        <f>F$5</f>
        <v>0</v>
      </c>
      <c r="G217" s="317">
        <f>D217*E217*F217*(J$5+J$6+J$7+J$8)</f>
        <v>0</v>
      </c>
      <c r="H217" s="6" t="str">
        <f>$E$5</f>
        <v>zw</v>
      </c>
      <c r="I217" s="31">
        <f aca="true" t="shared" si="106" ref="I217:I226">IF(H217="zw",0,G217*H217)</f>
        <v>0</v>
      </c>
      <c r="J217" s="32">
        <f aca="true" t="shared" si="107" ref="J217:J226">G217+I217</f>
        <v>0</v>
      </c>
      <c r="K217" s="30">
        <f aca="true" t="shared" si="108" ref="K217:K226">G217/N$6</f>
        <v>0</v>
      </c>
      <c r="L217" s="6" t="str">
        <f>$E$5</f>
        <v>zw</v>
      </c>
      <c r="M217" s="31">
        <f aca="true" t="shared" si="109" ref="M217:M226">IF(L217="zw",0,K217*L217)</f>
        <v>0</v>
      </c>
      <c r="N217" s="32">
        <f aca="true" t="shared" si="110" ref="N217:N226">K217+M217</f>
        <v>0</v>
      </c>
    </row>
    <row r="218" spans="1:14" ht="12.75" customHeight="1">
      <c r="A218" s="336"/>
      <c r="B218" s="340"/>
      <c r="C218" s="343"/>
      <c r="D218" s="410"/>
      <c r="E218" s="318">
        <f aca="true" t="shared" si="111" ref="E218:E226">E217</f>
        <v>164</v>
      </c>
      <c r="F218" s="319">
        <f>F$6</f>
        <v>0</v>
      </c>
      <c r="G218" s="320">
        <f>D217*E218*F218*(J$5+J$6+J$7+J$8)</f>
        <v>0</v>
      </c>
      <c r="H218" s="10">
        <f>$E$6</f>
        <v>0.23</v>
      </c>
      <c r="I218" s="19">
        <f t="shared" si="106"/>
        <v>0</v>
      </c>
      <c r="J218" s="20">
        <f t="shared" si="107"/>
        <v>0</v>
      </c>
      <c r="K218" s="18">
        <f t="shared" si="108"/>
        <v>0</v>
      </c>
      <c r="L218" s="10">
        <f>$E$6</f>
        <v>0.23</v>
      </c>
      <c r="M218" s="19">
        <f t="shared" si="109"/>
        <v>0</v>
      </c>
      <c r="N218" s="20">
        <f t="shared" si="110"/>
        <v>0</v>
      </c>
    </row>
    <row r="219" spans="1:14" ht="12.75" customHeight="1">
      <c r="A219" s="336"/>
      <c r="B219" s="340"/>
      <c r="C219" s="325" t="s">
        <v>9</v>
      </c>
      <c r="D219" s="410">
        <v>170.86</v>
      </c>
      <c r="E219" s="318">
        <f>E218</f>
        <v>164</v>
      </c>
      <c r="F219" s="319">
        <f>F$7</f>
        <v>0</v>
      </c>
      <c r="G219" s="320">
        <f>D219*E219*F219*(J$5+J$6+J$7+J$8)</f>
        <v>0</v>
      </c>
      <c r="H219" s="10" t="str">
        <f>$E$5</f>
        <v>zw</v>
      </c>
      <c r="I219" s="19">
        <f t="shared" si="106"/>
        <v>0</v>
      </c>
      <c r="J219" s="20">
        <f t="shared" si="107"/>
        <v>0</v>
      </c>
      <c r="K219" s="18">
        <f t="shared" si="108"/>
        <v>0</v>
      </c>
      <c r="L219" s="10" t="str">
        <f>$E$5</f>
        <v>zw</v>
      </c>
      <c r="M219" s="19">
        <f t="shared" si="109"/>
        <v>0</v>
      </c>
      <c r="N219" s="20">
        <f t="shared" si="110"/>
        <v>0</v>
      </c>
    </row>
    <row r="220" spans="1:14" ht="12.75" customHeight="1">
      <c r="A220" s="336"/>
      <c r="B220" s="340"/>
      <c r="C220" s="325"/>
      <c r="D220" s="410"/>
      <c r="E220" s="318">
        <f t="shared" si="111"/>
        <v>164</v>
      </c>
      <c r="F220" s="319">
        <f>F$8</f>
        <v>0</v>
      </c>
      <c r="G220" s="320">
        <f>D219*E220*F220*(J$5+J$6+J$7+J$8)</f>
        <v>0</v>
      </c>
      <c r="H220" s="10">
        <f>$E$6</f>
        <v>0.23</v>
      </c>
      <c r="I220" s="19">
        <f t="shared" si="106"/>
        <v>0</v>
      </c>
      <c r="J220" s="20">
        <f t="shared" si="107"/>
        <v>0</v>
      </c>
      <c r="K220" s="18">
        <f t="shared" si="108"/>
        <v>0</v>
      </c>
      <c r="L220" s="10">
        <f>$E$6</f>
        <v>0.23</v>
      </c>
      <c r="M220" s="19">
        <f t="shared" si="109"/>
        <v>0</v>
      </c>
      <c r="N220" s="20">
        <f t="shared" si="110"/>
        <v>0</v>
      </c>
    </row>
    <row r="221" spans="1:14" ht="12.75" customHeight="1">
      <c r="A221" s="336"/>
      <c r="B221" s="340"/>
      <c r="C221" s="325" t="s">
        <v>10</v>
      </c>
      <c r="D221" s="410">
        <v>449.16</v>
      </c>
      <c r="E221" s="318">
        <f t="shared" si="111"/>
        <v>164</v>
      </c>
      <c r="F221" s="319">
        <f>F$9</f>
        <v>0</v>
      </c>
      <c r="G221" s="320">
        <f>D221*E221*F221*(J$5+J$6+J$7+J$8)</f>
        <v>0</v>
      </c>
      <c r="H221" s="10" t="str">
        <f>$E$5</f>
        <v>zw</v>
      </c>
      <c r="I221" s="19">
        <f t="shared" si="106"/>
        <v>0</v>
      </c>
      <c r="J221" s="20">
        <f t="shared" si="107"/>
        <v>0</v>
      </c>
      <c r="K221" s="18">
        <f t="shared" si="108"/>
        <v>0</v>
      </c>
      <c r="L221" s="10" t="str">
        <f>$E$5</f>
        <v>zw</v>
      </c>
      <c r="M221" s="19">
        <f t="shared" si="109"/>
        <v>0</v>
      </c>
      <c r="N221" s="20">
        <f t="shared" si="110"/>
        <v>0</v>
      </c>
    </row>
    <row r="222" spans="1:14" ht="12.75" customHeight="1">
      <c r="A222" s="336"/>
      <c r="B222" s="340"/>
      <c r="C222" s="325"/>
      <c r="D222" s="410"/>
      <c r="E222" s="318">
        <f t="shared" si="111"/>
        <v>164</v>
      </c>
      <c r="F222" s="319">
        <f>F$10</f>
        <v>0</v>
      </c>
      <c r="G222" s="320">
        <f>D221*E222*F222*(J$5+J$6+J$7+J$8)</f>
        <v>0</v>
      </c>
      <c r="H222" s="10">
        <f>$E$6</f>
        <v>0.23</v>
      </c>
      <c r="I222" s="19">
        <f t="shared" si="106"/>
        <v>0</v>
      </c>
      <c r="J222" s="20">
        <f t="shared" si="107"/>
        <v>0</v>
      </c>
      <c r="K222" s="18">
        <f t="shared" si="108"/>
        <v>0</v>
      </c>
      <c r="L222" s="10">
        <f>$E$6</f>
        <v>0.23</v>
      </c>
      <c r="M222" s="19">
        <f t="shared" si="109"/>
        <v>0</v>
      </c>
      <c r="N222" s="20">
        <f t="shared" si="110"/>
        <v>0</v>
      </c>
    </row>
    <row r="223" spans="1:14" ht="12.75" customHeight="1">
      <c r="A223" s="336"/>
      <c r="B223" s="340"/>
      <c r="C223" s="325" t="s">
        <v>11</v>
      </c>
      <c r="D223" s="410">
        <v>40.57</v>
      </c>
      <c r="E223" s="318">
        <f t="shared" si="111"/>
        <v>164</v>
      </c>
      <c r="F223" s="319">
        <f>F$11</f>
        <v>0</v>
      </c>
      <c r="G223" s="320">
        <f>D223*E223*F223*(J$5+J$6+J$7+J$8)</f>
        <v>0</v>
      </c>
      <c r="H223" s="10" t="str">
        <f>$E$5</f>
        <v>zw</v>
      </c>
      <c r="I223" s="19">
        <f t="shared" si="106"/>
        <v>0</v>
      </c>
      <c r="J223" s="20">
        <f t="shared" si="107"/>
        <v>0</v>
      </c>
      <c r="K223" s="18">
        <f t="shared" si="108"/>
        <v>0</v>
      </c>
      <c r="L223" s="10" t="str">
        <f>$E$5</f>
        <v>zw</v>
      </c>
      <c r="M223" s="19">
        <f t="shared" si="109"/>
        <v>0</v>
      </c>
      <c r="N223" s="20">
        <f t="shared" si="110"/>
        <v>0</v>
      </c>
    </row>
    <row r="224" spans="1:14" ht="12.75" customHeight="1">
      <c r="A224" s="336"/>
      <c r="B224" s="340"/>
      <c r="C224" s="325"/>
      <c r="D224" s="410"/>
      <c r="E224" s="318">
        <f t="shared" si="111"/>
        <v>164</v>
      </c>
      <c r="F224" s="319">
        <f>F$12</f>
        <v>0</v>
      </c>
      <c r="G224" s="320">
        <f>D223*E224*F224*(J$5+J$6+J$7+J$8)</f>
        <v>0</v>
      </c>
      <c r="H224" s="10">
        <f>$E$6</f>
        <v>0.23</v>
      </c>
      <c r="I224" s="19">
        <f t="shared" si="106"/>
        <v>0</v>
      </c>
      <c r="J224" s="20">
        <f t="shared" si="107"/>
        <v>0</v>
      </c>
      <c r="K224" s="18">
        <f t="shared" si="108"/>
        <v>0</v>
      </c>
      <c r="L224" s="10">
        <f>$E$6</f>
        <v>0.23</v>
      </c>
      <c r="M224" s="19">
        <f t="shared" si="109"/>
        <v>0</v>
      </c>
      <c r="N224" s="20">
        <f t="shared" si="110"/>
        <v>0</v>
      </c>
    </row>
    <row r="225" spans="1:14" ht="12.75" customHeight="1">
      <c r="A225" s="336"/>
      <c r="B225" s="340"/>
      <c r="C225" s="325" t="s">
        <v>12</v>
      </c>
      <c r="D225" s="410">
        <v>44.89</v>
      </c>
      <c r="E225" s="318">
        <f t="shared" si="111"/>
        <v>164</v>
      </c>
      <c r="F225" s="319">
        <f>F$13</f>
        <v>0</v>
      </c>
      <c r="G225" s="320">
        <f>D225*E225*F225*(J$5+J$6+J$7+J$8)</f>
        <v>0</v>
      </c>
      <c r="H225" s="10" t="str">
        <f>$E$5</f>
        <v>zw</v>
      </c>
      <c r="I225" s="19">
        <f t="shared" si="106"/>
        <v>0</v>
      </c>
      <c r="J225" s="20">
        <f t="shared" si="107"/>
        <v>0</v>
      </c>
      <c r="K225" s="18">
        <f t="shared" si="108"/>
        <v>0</v>
      </c>
      <c r="L225" s="10" t="str">
        <f>$E$5</f>
        <v>zw</v>
      </c>
      <c r="M225" s="19">
        <f t="shared" si="109"/>
        <v>0</v>
      </c>
      <c r="N225" s="20">
        <f t="shared" si="110"/>
        <v>0</v>
      </c>
    </row>
    <row r="226" spans="1:14" ht="12.75" customHeight="1" thickBot="1">
      <c r="A226" s="336"/>
      <c r="B226" s="341"/>
      <c r="C226" s="326"/>
      <c r="D226" s="412"/>
      <c r="E226" s="318">
        <f t="shared" si="111"/>
        <v>164</v>
      </c>
      <c r="F226" s="319">
        <f>F$14</f>
        <v>0</v>
      </c>
      <c r="G226" s="320">
        <f>D225*E226*F226*(J$5+J$6+J$7+J$8)</f>
        <v>0</v>
      </c>
      <c r="H226" s="21">
        <f>$E$6</f>
        <v>0.23</v>
      </c>
      <c r="I226" s="22">
        <f t="shared" si="106"/>
        <v>0</v>
      </c>
      <c r="J226" s="23">
        <f t="shared" si="107"/>
        <v>0</v>
      </c>
      <c r="K226" s="18">
        <f t="shared" si="108"/>
        <v>0</v>
      </c>
      <c r="L226" s="21">
        <f>$E$6</f>
        <v>0.23</v>
      </c>
      <c r="M226" s="22">
        <f t="shared" si="109"/>
        <v>0</v>
      </c>
      <c r="N226" s="23">
        <f t="shared" si="110"/>
        <v>0</v>
      </c>
    </row>
    <row r="227" spans="1:14" ht="12.75" customHeight="1">
      <c r="A227" s="337"/>
      <c r="B227" s="329" t="s">
        <v>33</v>
      </c>
      <c r="C227" s="330"/>
      <c r="D227" s="285">
        <f>SUM(D217:D226)</f>
        <v>718.71</v>
      </c>
      <c r="E227" s="283" t="s">
        <v>18</v>
      </c>
      <c r="F227" s="323" t="s">
        <v>18</v>
      </c>
      <c r="G227" s="41">
        <f>G217+G219+G221+G223+G225</f>
        <v>0</v>
      </c>
      <c r="H227" s="171" t="str">
        <f>$E$5</f>
        <v>zw</v>
      </c>
      <c r="I227" s="25">
        <f aca="true" t="shared" si="112" ref="I227:K228">I217+I219+I221+I223+I225</f>
        <v>0</v>
      </c>
      <c r="J227" s="26">
        <f t="shared" si="112"/>
        <v>0</v>
      </c>
      <c r="K227" s="41">
        <f t="shared" si="112"/>
        <v>0</v>
      </c>
      <c r="L227" s="171" t="str">
        <f>$E$5</f>
        <v>zw</v>
      </c>
      <c r="M227" s="25">
        <f>M217+M219+M221+M223+M225</f>
        <v>0</v>
      </c>
      <c r="N227" s="26">
        <f>N217+N219+N221+N223+N225</f>
        <v>0</v>
      </c>
    </row>
    <row r="228" spans="1:14" ht="12.75" customHeight="1" thickBot="1">
      <c r="A228" s="338"/>
      <c r="B228" s="331"/>
      <c r="C228" s="332"/>
      <c r="D228" s="284"/>
      <c r="E228" s="280"/>
      <c r="F228" s="324"/>
      <c r="G228" s="42">
        <f>G218+G220+G222+G224+G226</f>
        <v>0</v>
      </c>
      <c r="H228" s="16">
        <f>$E$6</f>
        <v>0.23</v>
      </c>
      <c r="I228" s="27">
        <f t="shared" si="112"/>
        <v>0</v>
      </c>
      <c r="J228" s="28">
        <f t="shared" si="112"/>
        <v>0</v>
      </c>
      <c r="K228" s="42">
        <f t="shared" si="112"/>
        <v>0</v>
      </c>
      <c r="L228" s="16">
        <f>$E$6</f>
        <v>0.23</v>
      </c>
      <c r="M228" s="27">
        <f>M218+M220+M222+M224+M226</f>
        <v>0</v>
      </c>
      <c r="N228" s="28">
        <f>N218+N220+N222+N224+N226</f>
        <v>0</v>
      </c>
    </row>
    <row r="229" spans="1:14" ht="12.75" customHeight="1">
      <c r="A229" s="336">
        <f>A217+1</f>
        <v>17</v>
      </c>
      <c r="B229" s="339" t="s">
        <v>142</v>
      </c>
      <c r="C229" s="342" t="s">
        <v>176</v>
      </c>
      <c r="D229" s="327">
        <v>7.14</v>
      </c>
      <c r="E229" s="17">
        <f>24*7+8*5</f>
        <v>208</v>
      </c>
      <c r="F229" s="11">
        <f>F$5</f>
        <v>0</v>
      </c>
      <c r="G229" s="40">
        <f>D229*E229*F229*(J$5+J$6+J$7+J$8)</f>
        <v>0</v>
      </c>
      <c r="H229" s="10" t="str">
        <f>$E$5</f>
        <v>zw</v>
      </c>
      <c r="I229" s="19">
        <f aca="true" t="shared" si="113" ref="I229:I238">IF(H229="zw",0,G229*H229)</f>
        <v>0</v>
      </c>
      <c r="J229" s="20">
        <f aca="true" t="shared" si="114" ref="J229:J238">G229+I229</f>
        <v>0</v>
      </c>
      <c r="K229" s="18">
        <f aca="true" t="shared" si="115" ref="K229:K238">G229/N$6</f>
        <v>0</v>
      </c>
      <c r="L229" s="10" t="str">
        <f>$E$5</f>
        <v>zw</v>
      </c>
      <c r="M229" s="19">
        <f aca="true" t="shared" si="116" ref="M229:M238">IF(L229="zw",0,K229*L229)</f>
        <v>0</v>
      </c>
      <c r="N229" s="20">
        <f aca="true" t="shared" si="117" ref="N229:N238">K229+M229</f>
        <v>0</v>
      </c>
    </row>
    <row r="230" spans="1:14" ht="12.75" customHeight="1">
      <c r="A230" s="336"/>
      <c r="B230" s="340"/>
      <c r="C230" s="343"/>
      <c r="D230" s="327"/>
      <c r="E230" s="17">
        <f>E229</f>
        <v>208</v>
      </c>
      <c r="F230" s="11">
        <f>F$6</f>
        <v>0</v>
      </c>
      <c r="G230" s="40">
        <f>D229*E230*F230*(J$5+J$6+J$7+J$8)</f>
        <v>0</v>
      </c>
      <c r="H230" s="10">
        <f>$E$6</f>
        <v>0.23</v>
      </c>
      <c r="I230" s="19">
        <f t="shared" si="113"/>
        <v>0</v>
      </c>
      <c r="J230" s="20">
        <f t="shared" si="114"/>
        <v>0</v>
      </c>
      <c r="K230" s="18">
        <f t="shared" si="115"/>
        <v>0</v>
      </c>
      <c r="L230" s="10">
        <f>$E$6</f>
        <v>0.23</v>
      </c>
      <c r="M230" s="19">
        <f t="shared" si="116"/>
        <v>0</v>
      </c>
      <c r="N230" s="20">
        <f t="shared" si="117"/>
        <v>0</v>
      </c>
    </row>
    <row r="231" spans="1:14" ht="12.75" customHeight="1">
      <c r="A231" s="336"/>
      <c r="B231" s="340"/>
      <c r="C231" s="345" t="s">
        <v>9</v>
      </c>
      <c r="D231" s="327">
        <v>140.39</v>
      </c>
      <c r="E231" s="17">
        <f>E230</f>
        <v>208</v>
      </c>
      <c r="F231" s="11">
        <f>F$7</f>
        <v>0</v>
      </c>
      <c r="G231" s="40">
        <f>D231*E231*F231*(J$5+J$6+J$7+J$8)</f>
        <v>0</v>
      </c>
      <c r="H231" s="10" t="str">
        <f>$E$5</f>
        <v>zw</v>
      </c>
      <c r="I231" s="19">
        <f t="shared" si="113"/>
        <v>0</v>
      </c>
      <c r="J231" s="20">
        <f t="shared" si="114"/>
        <v>0</v>
      </c>
      <c r="K231" s="18">
        <f t="shared" si="115"/>
        <v>0</v>
      </c>
      <c r="L231" s="10" t="str">
        <f>$E$5</f>
        <v>zw</v>
      </c>
      <c r="M231" s="19">
        <f t="shared" si="116"/>
        <v>0</v>
      </c>
      <c r="N231" s="20">
        <f t="shared" si="117"/>
        <v>0</v>
      </c>
    </row>
    <row r="232" spans="1:14" ht="12.75" customHeight="1">
      <c r="A232" s="336"/>
      <c r="B232" s="340"/>
      <c r="C232" s="345"/>
      <c r="D232" s="327"/>
      <c r="E232" s="17">
        <f aca="true" t="shared" si="118" ref="E232:E238">E231</f>
        <v>208</v>
      </c>
      <c r="F232" s="11">
        <f>F$8</f>
        <v>0</v>
      </c>
      <c r="G232" s="40">
        <f>D231*E232*F232*(J$5+J$6+J$7+J$8)</f>
        <v>0</v>
      </c>
      <c r="H232" s="10">
        <f>$E$6</f>
        <v>0.23</v>
      </c>
      <c r="I232" s="19">
        <f t="shared" si="113"/>
        <v>0</v>
      </c>
      <c r="J232" s="20">
        <f t="shared" si="114"/>
        <v>0</v>
      </c>
      <c r="K232" s="18">
        <f t="shared" si="115"/>
        <v>0</v>
      </c>
      <c r="L232" s="10">
        <f>$E$6</f>
        <v>0.23</v>
      </c>
      <c r="M232" s="19">
        <f t="shared" si="116"/>
        <v>0</v>
      </c>
      <c r="N232" s="20">
        <f t="shared" si="117"/>
        <v>0</v>
      </c>
    </row>
    <row r="233" spans="1:14" ht="12.75" customHeight="1">
      <c r="A233" s="336"/>
      <c r="B233" s="340"/>
      <c r="C233" s="345" t="s">
        <v>10</v>
      </c>
      <c r="D233" s="327">
        <v>434.69</v>
      </c>
      <c r="E233" s="17">
        <f t="shared" si="118"/>
        <v>208</v>
      </c>
      <c r="F233" s="11">
        <f>F$9</f>
        <v>0</v>
      </c>
      <c r="G233" s="40">
        <f>D233*E233*F233*(J$5+J$6+J$7+J$8)</f>
        <v>0</v>
      </c>
      <c r="H233" s="10" t="str">
        <f>$E$5</f>
        <v>zw</v>
      </c>
      <c r="I233" s="19">
        <f t="shared" si="113"/>
        <v>0</v>
      </c>
      <c r="J233" s="20">
        <f t="shared" si="114"/>
        <v>0</v>
      </c>
      <c r="K233" s="18">
        <f t="shared" si="115"/>
        <v>0</v>
      </c>
      <c r="L233" s="10" t="str">
        <f>$E$5</f>
        <v>zw</v>
      </c>
      <c r="M233" s="19">
        <f t="shared" si="116"/>
        <v>0</v>
      </c>
      <c r="N233" s="20">
        <f t="shared" si="117"/>
        <v>0</v>
      </c>
    </row>
    <row r="234" spans="1:14" ht="12.75" customHeight="1">
      <c r="A234" s="336"/>
      <c r="B234" s="340"/>
      <c r="C234" s="345"/>
      <c r="D234" s="327"/>
      <c r="E234" s="17">
        <f t="shared" si="118"/>
        <v>208</v>
      </c>
      <c r="F234" s="11">
        <f>F$10</f>
        <v>0</v>
      </c>
      <c r="G234" s="40">
        <f>D233*E234*F234*(J$5+J$6+J$7+J$8)</f>
        <v>0</v>
      </c>
      <c r="H234" s="10">
        <f>$E$6</f>
        <v>0.23</v>
      </c>
      <c r="I234" s="19">
        <f t="shared" si="113"/>
        <v>0</v>
      </c>
      <c r="J234" s="20">
        <f t="shared" si="114"/>
        <v>0</v>
      </c>
      <c r="K234" s="18">
        <f t="shared" si="115"/>
        <v>0</v>
      </c>
      <c r="L234" s="10">
        <f>$E$6</f>
        <v>0.23</v>
      </c>
      <c r="M234" s="19">
        <f t="shared" si="116"/>
        <v>0</v>
      </c>
      <c r="N234" s="20">
        <f t="shared" si="117"/>
        <v>0</v>
      </c>
    </row>
    <row r="235" spans="1:14" ht="12.75" customHeight="1">
      <c r="A235" s="336"/>
      <c r="B235" s="340"/>
      <c r="C235" s="345" t="s">
        <v>11</v>
      </c>
      <c r="D235" s="327">
        <v>57.86</v>
      </c>
      <c r="E235" s="17">
        <f t="shared" si="118"/>
        <v>208</v>
      </c>
      <c r="F235" s="11">
        <f>F$11</f>
        <v>0</v>
      </c>
      <c r="G235" s="40">
        <f>D235*E235*F235*(J$5+J$6+J$7+J$8)</f>
        <v>0</v>
      </c>
      <c r="H235" s="10" t="str">
        <f>$E$5</f>
        <v>zw</v>
      </c>
      <c r="I235" s="19">
        <f t="shared" si="113"/>
        <v>0</v>
      </c>
      <c r="J235" s="20">
        <f t="shared" si="114"/>
        <v>0</v>
      </c>
      <c r="K235" s="18">
        <f t="shared" si="115"/>
        <v>0</v>
      </c>
      <c r="L235" s="10" t="str">
        <f>$E$5</f>
        <v>zw</v>
      </c>
      <c r="M235" s="19">
        <f t="shared" si="116"/>
        <v>0</v>
      </c>
      <c r="N235" s="20">
        <f t="shared" si="117"/>
        <v>0</v>
      </c>
    </row>
    <row r="236" spans="1:14" ht="12.75" customHeight="1">
      <c r="A236" s="336"/>
      <c r="B236" s="340"/>
      <c r="C236" s="345"/>
      <c r="D236" s="327"/>
      <c r="E236" s="17">
        <f t="shared" si="118"/>
        <v>208</v>
      </c>
      <c r="F236" s="11">
        <f>F$12</f>
        <v>0</v>
      </c>
      <c r="G236" s="40">
        <f>D235*E236*F236*(J$5+J$6+J$7+J$8)</f>
        <v>0</v>
      </c>
      <c r="H236" s="10">
        <f>$E$6</f>
        <v>0.23</v>
      </c>
      <c r="I236" s="19">
        <f t="shared" si="113"/>
        <v>0</v>
      </c>
      <c r="J236" s="20">
        <f t="shared" si="114"/>
        <v>0</v>
      </c>
      <c r="K236" s="18">
        <f t="shared" si="115"/>
        <v>0</v>
      </c>
      <c r="L236" s="10">
        <f>$E$6</f>
        <v>0.23</v>
      </c>
      <c r="M236" s="19">
        <f t="shared" si="116"/>
        <v>0</v>
      </c>
      <c r="N236" s="20">
        <f t="shared" si="117"/>
        <v>0</v>
      </c>
    </row>
    <row r="237" spans="1:14" ht="12.75" customHeight="1">
      <c r="A237" s="336"/>
      <c r="B237" s="340"/>
      <c r="C237" s="345" t="s">
        <v>12</v>
      </c>
      <c r="D237" s="327">
        <v>52.57</v>
      </c>
      <c r="E237" s="17">
        <f t="shared" si="118"/>
        <v>208</v>
      </c>
      <c r="F237" s="11">
        <f>F$13</f>
        <v>0</v>
      </c>
      <c r="G237" s="40">
        <f>D237*E237*F237*(J$5+J$6+J$7+J$8)</f>
        <v>0</v>
      </c>
      <c r="H237" s="10" t="str">
        <f>$E$5</f>
        <v>zw</v>
      </c>
      <c r="I237" s="19">
        <f t="shared" si="113"/>
        <v>0</v>
      </c>
      <c r="J237" s="20">
        <f t="shared" si="114"/>
        <v>0</v>
      </c>
      <c r="K237" s="18">
        <f t="shared" si="115"/>
        <v>0</v>
      </c>
      <c r="L237" s="10" t="str">
        <f>$E$5</f>
        <v>zw</v>
      </c>
      <c r="M237" s="19">
        <f t="shared" si="116"/>
        <v>0</v>
      </c>
      <c r="N237" s="20">
        <f t="shared" si="117"/>
        <v>0</v>
      </c>
    </row>
    <row r="238" spans="1:14" ht="12.75" customHeight="1" thickBot="1">
      <c r="A238" s="336"/>
      <c r="B238" s="341"/>
      <c r="C238" s="346"/>
      <c r="D238" s="328"/>
      <c r="E238" s="17">
        <f t="shared" si="118"/>
        <v>208</v>
      </c>
      <c r="F238" s="11">
        <f>F$14</f>
        <v>0</v>
      </c>
      <c r="G238" s="40">
        <f>D237*E238*F238*(J$5+J$6+J$7+J$8)</f>
        <v>0</v>
      </c>
      <c r="H238" s="21">
        <f>$E$6</f>
        <v>0.23</v>
      </c>
      <c r="I238" s="22">
        <f t="shared" si="113"/>
        <v>0</v>
      </c>
      <c r="J238" s="23">
        <f t="shared" si="114"/>
        <v>0</v>
      </c>
      <c r="K238" s="18">
        <f t="shared" si="115"/>
        <v>0</v>
      </c>
      <c r="L238" s="21">
        <f>$E$6</f>
        <v>0.23</v>
      </c>
      <c r="M238" s="22">
        <f t="shared" si="116"/>
        <v>0</v>
      </c>
      <c r="N238" s="23">
        <f t="shared" si="117"/>
        <v>0</v>
      </c>
    </row>
    <row r="239" spans="1:14" ht="12.75" customHeight="1">
      <c r="A239" s="337"/>
      <c r="B239" s="329" t="s">
        <v>34</v>
      </c>
      <c r="C239" s="330"/>
      <c r="D239" s="285">
        <f>SUM(D229:D238)</f>
        <v>692.6500000000001</v>
      </c>
      <c r="E239" s="283" t="s">
        <v>18</v>
      </c>
      <c r="F239" s="323" t="s">
        <v>18</v>
      </c>
      <c r="G239" s="41">
        <f>G229+G231+G233+G235+G237</f>
        <v>0</v>
      </c>
      <c r="H239" s="171" t="str">
        <f>$E$5</f>
        <v>zw</v>
      </c>
      <c r="I239" s="25">
        <f aca="true" t="shared" si="119" ref="I239:K240">I229+I231+I233+I235+I237</f>
        <v>0</v>
      </c>
      <c r="J239" s="26">
        <f t="shared" si="119"/>
        <v>0</v>
      </c>
      <c r="K239" s="41">
        <f t="shared" si="119"/>
        <v>0</v>
      </c>
      <c r="L239" s="171" t="str">
        <f>$E$5</f>
        <v>zw</v>
      </c>
      <c r="M239" s="25">
        <f>M229+M231+M233+M235+M237</f>
        <v>0</v>
      </c>
      <c r="N239" s="26">
        <f>N229+N231+N233+N235+N237</f>
        <v>0</v>
      </c>
    </row>
    <row r="240" spans="1:14" ht="12.75" customHeight="1" thickBot="1">
      <c r="A240" s="338"/>
      <c r="B240" s="331"/>
      <c r="C240" s="332"/>
      <c r="D240" s="284"/>
      <c r="E240" s="280"/>
      <c r="F240" s="324"/>
      <c r="G240" s="42">
        <f>G230+G232+G234+G236+G238</f>
        <v>0</v>
      </c>
      <c r="H240" s="16">
        <f>$E$6</f>
        <v>0.23</v>
      </c>
      <c r="I240" s="27">
        <f t="shared" si="119"/>
        <v>0</v>
      </c>
      <c r="J240" s="28">
        <f t="shared" si="119"/>
        <v>0</v>
      </c>
      <c r="K240" s="42">
        <f t="shared" si="119"/>
        <v>0</v>
      </c>
      <c r="L240" s="16">
        <f>$E$6</f>
        <v>0.23</v>
      </c>
      <c r="M240" s="27">
        <f>M230+M232+M234+M236+M238</f>
        <v>0</v>
      </c>
      <c r="N240" s="28">
        <f>N230+N232+N234+N236+N238</f>
        <v>0</v>
      </c>
    </row>
    <row r="241" spans="1:14" ht="12.75" customHeight="1">
      <c r="A241" s="336">
        <f>A229+1</f>
        <v>18</v>
      </c>
      <c r="B241" s="339" t="s">
        <v>149</v>
      </c>
      <c r="C241" s="342" t="s">
        <v>176</v>
      </c>
      <c r="D241" s="344">
        <v>0</v>
      </c>
      <c r="E241" s="29">
        <f>24*7+8*5</f>
        <v>208</v>
      </c>
      <c r="F241" s="7">
        <f>F$5</f>
        <v>0</v>
      </c>
      <c r="G241" s="39">
        <f>D241*E241*F241*(J$5+J$6+J$7+J$8)</f>
        <v>0</v>
      </c>
      <c r="H241" s="6" t="str">
        <f>$E$5</f>
        <v>zw</v>
      </c>
      <c r="I241" s="31">
        <f aca="true" t="shared" si="120" ref="I241:I250">IF(H241="zw",0,G241*H241)</f>
        <v>0</v>
      </c>
      <c r="J241" s="32">
        <f aca="true" t="shared" si="121" ref="J241:J250">G241+I241</f>
        <v>0</v>
      </c>
      <c r="K241" s="30">
        <f aca="true" t="shared" si="122" ref="K241:K250">G241/N$6</f>
        <v>0</v>
      </c>
      <c r="L241" s="6" t="str">
        <f>$E$5</f>
        <v>zw</v>
      </c>
      <c r="M241" s="31">
        <f aca="true" t="shared" si="123" ref="M241:M250">IF(L241="zw",0,K241*L241)</f>
        <v>0</v>
      </c>
      <c r="N241" s="32">
        <f aca="true" t="shared" si="124" ref="N241:N250">K241+M241</f>
        <v>0</v>
      </c>
    </row>
    <row r="242" spans="1:14" ht="12.75" customHeight="1">
      <c r="A242" s="336"/>
      <c r="B242" s="340"/>
      <c r="C242" s="343"/>
      <c r="D242" s="327"/>
      <c r="E242" s="29">
        <f>E241</f>
        <v>208</v>
      </c>
      <c r="F242" s="11">
        <f>F$6</f>
        <v>0</v>
      </c>
      <c r="G242" s="40">
        <f>D241*E242*F242*(J$5+J$6+J$7+J$8)</f>
        <v>0</v>
      </c>
      <c r="H242" s="10">
        <f>$E$6</f>
        <v>0.23</v>
      </c>
      <c r="I242" s="19">
        <f t="shared" si="120"/>
        <v>0</v>
      </c>
      <c r="J242" s="20">
        <f t="shared" si="121"/>
        <v>0</v>
      </c>
      <c r="K242" s="18">
        <f t="shared" si="122"/>
        <v>0</v>
      </c>
      <c r="L242" s="10">
        <f>$E$6</f>
        <v>0.23</v>
      </c>
      <c r="M242" s="19">
        <f t="shared" si="123"/>
        <v>0</v>
      </c>
      <c r="N242" s="20">
        <f t="shared" si="124"/>
        <v>0</v>
      </c>
    </row>
    <row r="243" spans="1:14" ht="12.75" customHeight="1">
      <c r="A243" s="336"/>
      <c r="B243" s="340"/>
      <c r="C243" s="345" t="s">
        <v>9</v>
      </c>
      <c r="D243" s="327">
        <v>112.34</v>
      </c>
      <c r="E243" s="29">
        <f>E242</f>
        <v>208</v>
      </c>
      <c r="F243" s="11">
        <f>F$7</f>
        <v>0</v>
      </c>
      <c r="G243" s="40">
        <f>D243*E243*F243*(J$5+J$6+J$7+J$8)</f>
        <v>0</v>
      </c>
      <c r="H243" s="10" t="str">
        <f>$E$5</f>
        <v>zw</v>
      </c>
      <c r="I243" s="19">
        <f t="shared" si="120"/>
        <v>0</v>
      </c>
      <c r="J243" s="20">
        <f t="shared" si="121"/>
        <v>0</v>
      </c>
      <c r="K243" s="18">
        <f t="shared" si="122"/>
        <v>0</v>
      </c>
      <c r="L243" s="10" t="str">
        <f>$E$5</f>
        <v>zw</v>
      </c>
      <c r="M243" s="19">
        <f t="shared" si="123"/>
        <v>0</v>
      </c>
      <c r="N243" s="20">
        <f t="shared" si="124"/>
        <v>0</v>
      </c>
    </row>
    <row r="244" spans="1:14" ht="12.75" customHeight="1">
      <c r="A244" s="336"/>
      <c r="B244" s="340"/>
      <c r="C244" s="345"/>
      <c r="D244" s="327"/>
      <c r="E244" s="29">
        <f aca="true" t="shared" si="125" ref="E244:E250">E243</f>
        <v>208</v>
      </c>
      <c r="F244" s="11">
        <f>F$8</f>
        <v>0</v>
      </c>
      <c r="G244" s="40">
        <f>D243*E244*F244*(J$5+J$6+J$7+J$8)</f>
        <v>0</v>
      </c>
      <c r="H244" s="10">
        <f>$E$6</f>
        <v>0.23</v>
      </c>
      <c r="I244" s="19">
        <f t="shared" si="120"/>
        <v>0</v>
      </c>
      <c r="J244" s="20">
        <f t="shared" si="121"/>
        <v>0</v>
      </c>
      <c r="K244" s="18">
        <f t="shared" si="122"/>
        <v>0</v>
      </c>
      <c r="L244" s="10">
        <f>$E$6</f>
        <v>0.23</v>
      </c>
      <c r="M244" s="19">
        <f t="shared" si="123"/>
        <v>0</v>
      </c>
      <c r="N244" s="20">
        <f t="shared" si="124"/>
        <v>0</v>
      </c>
    </row>
    <row r="245" spans="1:14" ht="12.75" customHeight="1">
      <c r="A245" s="336"/>
      <c r="B245" s="340"/>
      <c r="C245" s="345" t="s">
        <v>10</v>
      </c>
      <c r="D245" s="327">
        <v>130.21</v>
      </c>
      <c r="E245" s="29">
        <f t="shared" si="125"/>
        <v>208</v>
      </c>
      <c r="F245" s="11">
        <f>F$9</f>
        <v>0</v>
      </c>
      <c r="G245" s="40">
        <f>D245*E245*F245*(J$5+J$6+J$7+J$8)</f>
        <v>0</v>
      </c>
      <c r="H245" s="10" t="str">
        <f>$E$5</f>
        <v>zw</v>
      </c>
      <c r="I245" s="19">
        <f t="shared" si="120"/>
        <v>0</v>
      </c>
      <c r="J245" s="20">
        <f t="shared" si="121"/>
        <v>0</v>
      </c>
      <c r="K245" s="18">
        <f t="shared" si="122"/>
        <v>0</v>
      </c>
      <c r="L245" s="10" t="str">
        <f>$E$5</f>
        <v>zw</v>
      </c>
      <c r="M245" s="19">
        <f t="shared" si="123"/>
        <v>0</v>
      </c>
      <c r="N245" s="20">
        <f t="shared" si="124"/>
        <v>0</v>
      </c>
    </row>
    <row r="246" spans="1:14" ht="12.75" customHeight="1">
      <c r="A246" s="336"/>
      <c r="B246" s="340"/>
      <c r="C246" s="345"/>
      <c r="D246" s="327"/>
      <c r="E246" s="29">
        <f t="shared" si="125"/>
        <v>208</v>
      </c>
      <c r="F246" s="11">
        <f>F$10</f>
        <v>0</v>
      </c>
      <c r="G246" s="40">
        <f>D245*E246*F246*(J$5+J$6+J$7+J$8)</f>
        <v>0</v>
      </c>
      <c r="H246" s="10">
        <f>$E$6</f>
        <v>0.23</v>
      </c>
      <c r="I246" s="19">
        <f t="shared" si="120"/>
        <v>0</v>
      </c>
      <c r="J246" s="20">
        <f t="shared" si="121"/>
        <v>0</v>
      </c>
      <c r="K246" s="18">
        <f t="shared" si="122"/>
        <v>0</v>
      </c>
      <c r="L246" s="10">
        <f>$E$6</f>
        <v>0.23</v>
      </c>
      <c r="M246" s="19">
        <f t="shared" si="123"/>
        <v>0</v>
      </c>
      <c r="N246" s="20">
        <f t="shared" si="124"/>
        <v>0</v>
      </c>
    </row>
    <row r="247" spans="1:14" ht="12.75" customHeight="1">
      <c r="A247" s="336"/>
      <c r="B247" s="340"/>
      <c r="C247" s="345" t="s">
        <v>11</v>
      </c>
      <c r="D247" s="327">
        <v>191.14</v>
      </c>
      <c r="E247" s="29">
        <f t="shared" si="125"/>
        <v>208</v>
      </c>
      <c r="F247" s="11">
        <f>F$11</f>
        <v>0</v>
      </c>
      <c r="G247" s="40">
        <f>D247*E247*F247*(J$5+J$6+J$7+J$8)</f>
        <v>0</v>
      </c>
      <c r="H247" s="10" t="str">
        <f>$E$5</f>
        <v>zw</v>
      </c>
      <c r="I247" s="19">
        <f t="shared" si="120"/>
        <v>0</v>
      </c>
      <c r="J247" s="20">
        <f t="shared" si="121"/>
        <v>0</v>
      </c>
      <c r="K247" s="18">
        <f t="shared" si="122"/>
        <v>0</v>
      </c>
      <c r="L247" s="10" t="str">
        <f>$E$5</f>
        <v>zw</v>
      </c>
      <c r="M247" s="19">
        <f t="shared" si="123"/>
        <v>0</v>
      </c>
      <c r="N247" s="20">
        <f t="shared" si="124"/>
        <v>0</v>
      </c>
    </row>
    <row r="248" spans="1:14" ht="12.75" customHeight="1">
      <c r="A248" s="336"/>
      <c r="B248" s="340"/>
      <c r="C248" s="345"/>
      <c r="D248" s="327"/>
      <c r="E248" s="29">
        <f t="shared" si="125"/>
        <v>208</v>
      </c>
      <c r="F248" s="11">
        <f>F$12</f>
        <v>0</v>
      </c>
      <c r="G248" s="40">
        <f>D247*E248*F248*(J$5+J$6+J$7+J$8)</f>
        <v>0</v>
      </c>
      <c r="H248" s="10">
        <f>$E$6</f>
        <v>0.23</v>
      </c>
      <c r="I248" s="19">
        <f t="shared" si="120"/>
        <v>0</v>
      </c>
      <c r="J248" s="20">
        <f t="shared" si="121"/>
        <v>0</v>
      </c>
      <c r="K248" s="18">
        <f t="shared" si="122"/>
        <v>0</v>
      </c>
      <c r="L248" s="10">
        <f>$E$6</f>
        <v>0.23</v>
      </c>
      <c r="M248" s="19">
        <f t="shared" si="123"/>
        <v>0</v>
      </c>
      <c r="N248" s="20">
        <f t="shared" si="124"/>
        <v>0</v>
      </c>
    </row>
    <row r="249" spans="1:14" ht="12.75" customHeight="1">
      <c r="A249" s="336"/>
      <c r="B249" s="340"/>
      <c r="C249" s="345" t="s">
        <v>12</v>
      </c>
      <c r="D249" s="327">
        <v>19.77</v>
      </c>
      <c r="E249" s="29">
        <f t="shared" si="125"/>
        <v>208</v>
      </c>
      <c r="F249" s="11">
        <f>F$13</f>
        <v>0</v>
      </c>
      <c r="G249" s="40">
        <f>D249*E249*F249*(J$5+J$6+J$7+J$8)</f>
        <v>0</v>
      </c>
      <c r="H249" s="10" t="str">
        <f>$E$5</f>
        <v>zw</v>
      </c>
      <c r="I249" s="19">
        <f t="shared" si="120"/>
        <v>0</v>
      </c>
      <c r="J249" s="20">
        <f t="shared" si="121"/>
        <v>0</v>
      </c>
      <c r="K249" s="18">
        <f t="shared" si="122"/>
        <v>0</v>
      </c>
      <c r="L249" s="10" t="str">
        <f>$E$5</f>
        <v>zw</v>
      </c>
      <c r="M249" s="19">
        <f t="shared" si="123"/>
        <v>0</v>
      </c>
      <c r="N249" s="20">
        <f t="shared" si="124"/>
        <v>0</v>
      </c>
    </row>
    <row r="250" spans="1:14" ht="12.75" customHeight="1" thickBot="1">
      <c r="A250" s="336"/>
      <c r="B250" s="341"/>
      <c r="C250" s="346"/>
      <c r="D250" s="328"/>
      <c r="E250" s="29">
        <f t="shared" si="125"/>
        <v>208</v>
      </c>
      <c r="F250" s="11">
        <f>F$14</f>
        <v>0</v>
      </c>
      <c r="G250" s="40">
        <f>D249*E250*F250*(J$5+J$6+J$7+J$8)</f>
        <v>0</v>
      </c>
      <c r="H250" s="21">
        <f>$E$6</f>
        <v>0.23</v>
      </c>
      <c r="I250" s="22">
        <f t="shared" si="120"/>
        <v>0</v>
      </c>
      <c r="J250" s="23">
        <f t="shared" si="121"/>
        <v>0</v>
      </c>
      <c r="K250" s="18">
        <f t="shared" si="122"/>
        <v>0</v>
      </c>
      <c r="L250" s="21">
        <f>$E$6</f>
        <v>0.23</v>
      </c>
      <c r="M250" s="22">
        <f t="shared" si="123"/>
        <v>0</v>
      </c>
      <c r="N250" s="23">
        <f t="shared" si="124"/>
        <v>0</v>
      </c>
    </row>
    <row r="251" spans="1:14" ht="12.75" customHeight="1">
      <c r="A251" s="337"/>
      <c r="B251" s="329" t="s">
        <v>35</v>
      </c>
      <c r="C251" s="330"/>
      <c r="D251" s="285">
        <f>SUM(D241:D250)</f>
        <v>453.46</v>
      </c>
      <c r="E251" s="283" t="s">
        <v>18</v>
      </c>
      <c r="F251" s="323" t="s">
        <v>18</v>
      </c>
      <c r="G251" s="41">
        <f>G241+G243+G245+G247+G249</f>
        <v>0</v>
      </c>
      <c r="H251" s="171" t="str">
        <f>$E$5</f>
        <v>zw</v>
      </c>
      <c r="I251" s="25">
        <f aca="true" t="shared" si="126" ref="I251:K252">I241+I243+I245+I247+I249</f>
        <v>0</v>
      </c>
      <c r="J251" s="26">
        <f t="shared" si="126"/>
        <v>0</v>
      </c>
      <c r="K251" s="41">
        <f t="shared" si="126"/>
        <v>0</v>
      </c>
      <c r="L251" s="171" t="str">
        <f>$E$5</f>
        <v>zw</v>
      </c>
      <c r="M251" s="25">
        <f>M241+M243+M245+M247+M249</f>
        <v>0</v>
      </c>
      <c r="N251" s="26">
        <f>N241+N243+N245+N247+N249</f>
        <v>0</v>
      </c>
    </row>
    <row r="252" spans="1:14" ht="12.75" customHeight="1" thickBot="1">
      <c r="A252" s="338"/>
      <c r="B252" s="331"/>
      <c r="C252" s="332"/>
      <c r="D252" s="284"/>
      <c r="E252" s="280"/>
      <c r="F252" s="324"/>
      <c r="G252" s="42">
        <f>G242+G244+G246+G248+G250</f>
        <v>0</v>
      </c>
      <c r="H252" s="16">
        <f>$E$6</f>
        <v>0.23</v>
      </c>
      <c r="I252" s="27">
        <f t="shared" si="126"/>
        <v>0</v>
      </c>
      <c r="J252" s="28">
        <f t="shared" si="126"/>
        <v>0</v>
      </c>
      <c r="K252" s="42">
        <f t="shared" si="126"/>
        <v>0</v>
      </c>
      <c r="L252" s="16">
        <f>$E$6</f>
        <v>0.23</v>
      </c>
      <c r="M252" s="27">
        <f>M242+M244+M246+M248+M250</f>
        <v>0</v>
      </c>
      <c r="N252" s="28">
        <f>N242+N244+N246+N248+N250</f>
        <v>0</v>
      </c>
    </row>
    <row r="253" spans="1:14" ht="12.75" customHeight="1">
      <c r="A253" s="336">
        <f>A241+1</f>
        <v>19</v>
      </c>
      <c r="B253" s="339" t="s">
        <v>56</v>
      </c>
      <c r="C253" s="342" t="s">
        <v>176</v>
      </c>
      <c r="D253" s="344">
        <v>7.92</v>
      </c>
      <c r="E253" s="29">
        <f>24*7</f>
        <v>168</v>
      </c>
      <c r="F253" s="7">
        <f>F$5</f>
        <v>0</v>
      </c>
      <c r="G253" s="39">
        <f>D253*E253*F253*(J$5+J$6+J$7+J$8)</f>
        <v>0</v>
      </c>
      <c r="H253" s="6" t="str">
        <f>$E$5</f>
        <v>zw</v>
      </c>
      <c r="I253" s="31">
        <f aca="true" t="shared" si="127" ref="I253:I262">IF(H253="zw",0,G253*H253)</f>
        <v>0</v>
      </c>
      <c r="J253" s="32">
        <f aca="true" t="shared" si="128" ref="J253:J262">G253+I253</f>
        <v>0</v>
      </c>
      <c r="K253" s="30">
        <f aca="true" t="shared" si="129" ref="K253:K262">G253/N$6</f>
        <v>0</v>
      </c>
      <c r="L253" s="6" t="str">
        <f>$E$5</f>
        <v>zw</v>
      </c>
      <c r="M253" s="31">
        <f aca="true" t="shared" si="130" ref="M253:M262">IF(L253="zw",0,K253*L253)</f>
        <v>0</v>
      </c>
      <c r="N253" s="32">
        <f aca="true" t="shared" si="131" ref="N253:N262">K253+M253</f>
        <v>0</v>
      </c>
    </row>
    <row r="254" spans="1:14" ht="12.75" customHeight="1">
      <c r="A254" s="336"/>
      <c r="B254" s="340"/>
      <c r="C254" s="343"/>
      <c r="D254" s="327"/>
      <c r="E254" s="17">
        <f aca="true" t="shared" si="132" ref="E254:E262">E253</f>
        <v>168</v>
      </c>
      <c r="F254" s="11">
        <f>F$6</f>
        <v>0</v>
      </c>
      <c r="G254" s="40">
        <f>D253*E254*F254*(J$5+J$6+J$7+J$8)</f>
        <v>0</v>
      </c>
      <c r="H254" s="10">
        <f>$E$6</f>
        <v>0.23</v>
      </c>
      <c r="I254" s="19">
        <f t="shared" si="127"/>
        <v>0</v>
      </c>
      <c r="J254" s="20">
        <f t="shared" si="128"/>
        <v>0</v>
      </c>
      <c r="K254" s="18">
        <f t="shared" si="129"/>
        <v>0</v>
      </c>
      <c r="L254" s="10">
        <f>$E$6</f>
        <v>0.23</v>
      </c>
      <c r="M254" s="19">
        <f t="shared" si="130"/>
        <v>0</v>
      </c>
      <c r="N254" s="20">
        <f t="shared" si="131"/>
        <v>0</v>
      </c>
    </row>
    <row r="255" spans="1:14" ht="12.75" customHeight="1">
      <c r="A255" s="336"/>
      <c r="B255" s="340"/>
      <c r="C255" s="345" t="s">
        <v>9</v>
      </c>
      <c r="D255" s="327">
        <v>248.44</v>
      </c>
      <c r="E255" s="17">
        <f>E254</f>
        <v>168</v>
      </c>
      <c r="F255" s="11">
        <f>F$7</f>
        <v>0</v>
      </c>
      <c r="G255" s="40">
        <f>D255*E255*F255*(J$5+J$6+J$7+J$8)</f>
        <v>0</v>
      </c>
      <c r="H255" s="10" t="str">
        <f>$E$5</f>
        <v>zw</v>
      </c>
      <c r="I255" s="19">
        <f t="shared" si="127"/>
        <v>0</v>
      </c>
      <c r="J255" s="20">
        <f t="shared" si="128"/>
        <v>0</v>
      </c>
      <c r="K255" s="18">
        <f t="shared" si="129"/>
        <v>0</v>
      </c>
      <c r="L255" s="10" t="str">
        <f>$E$5</f>
        <v>zw</v>
      </c>
      <c r="M255" s="19">
        <f t="shared" si="130"/>
        <v>0</v>
      </c>
      <c r="N255" s="20">
        <f t="shared" si="131"/>
        <v>0</v>
      </c>
    </row>
    <row r="256" spans="1:14" ht="12.75" customHeight="1">
      <c r="A256" s="336"/>
      <c r="B256" s="340"/>
      <c r="C256" s="345"/>
      <c r="D256" s="327"/>
      <c r="E256" s="17">
        <f t="shared" si="132"/>
        <v>168</v>
      </c>
      <c r="F256" s="11">
        <f>F$8</f>
        <v>0</v>
      </c>
      <c r="G256" s="40">
        <f>D255*E256*F256*(J$5+J$6+J$7+J$8)</f>
        <v>0</v>
      </c>
      <c r="H256" s="10">
        <f>$E$6</f>
        <v>0.23</v>
      </c>
      <c r="I256" s="19">
        <f t="shared" si="127"/>
        <v>0</v>
      </c>
      <c r="J256" s="20">
        <f t="shared" si="128"/>
        <v>0</v>
      </c>
      <c r="K256" s="18">
        <f t="shared" si="129"/>
        <v>0</v>
      </c>
      <c r="L256" s="10">
        <f>$E$6</f>
        <v>0.23</v>
      </c>
      <c r="M256" s="19">
        <f t="shared" si="130"/>
        <v>0</v>
      </c>
      <c r="N256" s="20">
        <f t="shared" si="131"/>
        <v>0</v>
      </c>
    </row>
    <row r="257" spans="1:14" ht="12.75" customHeight="1">
      <c r="A257" s="336"/>
      <c r="B257" s="340"/>
      <c r="C257" s="345" t="s">
        <v>10</v>
      </c>
      <c r="D257" s="327">
        <v>89.7</v>
      </c>
      <c r="E257" s="17">
        <f t="shared" si="132"/>
        <v>168</v>
      </c>
      <c r="F257" s="11">
        <f>F$9</f>
        <v>0</v>
      </c>
      <c r="G257" s="40">
        <f>D257*E257*F257*(J$5+J$6+J$7+J$8)</f>
        <v>0</v>
      </c>
      <c r="H257" s="10" t="str">
        <f>$E$5</f>
        <v>zw</v>
      </c>
      <c r="I257" s="19">
        <f t="shared" si="127"/>
        <v>0</v>
      </c>
      <c r="J257" s="20">
        <f t="shared" si="128"/>
        <v>0</v>
      </c>
      <c r="K257" s="18">
        <f t="shared" si="129"/>
        <v>0</v>
      </c>
      <c r="L257" s="10" t="str">
        <f>$E$5</f>
        <v>zw</v>
      </c>
      <c r="M257" s="19">
        <f t="shared" si="130"/>
        <v>0</v>
      </c>
      <c r="N257" s="20">
        <f t="shared" si="131"/>
        <v>0</v>
      </c>
    </row>
    <row r="258" spans="1:14" ht="12.75" customHeight="1">
      <c r="A258" s="336"/>
      <c r="B258" s="340"/>
      <c r="C258" s="345"/>
      <c r="D258" s="327"/>
      <c r="E258" s="17">
        <f t="shared" si="132"/>
        <v>168</v>
      </c>
      <c r="F258" s="11">
        <f>F$10</f>
        <v>0</v>
      </c>
      <c r="G258" s="40">
        <f>D257*E258*F258*(J$5+J$6+J$7+J$8)</f>
        <v>0</v>
      </c>
      <c r="H258" s="10">
        <f>$E$6</f>
        <v>0.23</v>
      </c>
      <c r="I258" s="19">
        <f t="shared" si="127"/>
        <v>0</v>
      </c>
      <c r="J258" s="20">
        <f t="shared" si="128"/>
        <v>0</v>
      </c>
      <c r="K258" s="18">
        <f t="shared" si="129"/>
        <v>0</v>
      </c>
      <c r="L258" s="10">
        <f>$E$6</f>
        <v>0.23</v>
      </c>
      <c r="M258" s="19">
        <f t="shared" si="130"/>
        <v>0</v>
      </c>
      <c r="N258" s="20">
        <f t="shared" si="131"/>
        <v>0</v>
      </c>
    </row>
    <row r="259" spans="1:14" ht="12.75" customHeight="1">
      <c r="A259" s="336"/>
      <c r="B259" s="340"/>
      <c r="C259" s="345" t="s">
        <v>11</v>
      </c>
      <c r="D259" s="327">
        <v>35.3</v>
      </c>
      <c r="E259" s="17">
        <f t="shared" si="132"/>
        <v>168</v>
      </c>
      <c r="F259" s="11">
        <f>F$11</f>
        <v>0</v>
      </c>
      <c r="G259" s="40">
        <f>D259*E259*F259*(J$5+J$6+J$7+J$8)</f>
        <v>0</v>
      </c>
      <c r="H259" s="10" t="str">
        <f>$E$5</f>
        <v>zw</v>
      </c>
      <c r="I259" s="19">
        <f t="shared" si="127"/>
        <v>0</v>
      </c>
      <c r="J259" s="20">
        <f t="shared" si="128"/>
        <v>0</v>
      </c>
      <c r="K259" s="18">
        <f t="shared" si="129"/>
        <v>0</v>
      </c>
      <c r="L259" s="10" t="str">
        <f>$E$5</f>
        <v>zw</v>
      </c>
      <c r="M259" s="19">
        <f t="shared" si="130"/>
        <v>0</v>
      </c>
      <c r="N259" s="20">
        <f t="shared" si="131"/>
        <v>0</v>
      </c>
    </row>
    <row r="260" spans="1:14" ht="12.75" customHeight="1">
      <c r="A260" s="336"/>
      <c r="B260" s="340"/>
      <c r="C260" s="345"/>
      <c r="D260" s="327"/>
      <c r="E260" s="17">
        <f t="shared" si="132"/>
        <v>168</v>
      </c>
      <c r="F260" s="11">
        <f>F$12</f>
        <v>0</v>
      </c>
      <c r="G260" s="40">
        <f>D259*E260*F260*(J$5+J$6+J$7+J$8)</f>
        <v>0</v>
      </c>
      <c r="H260" s="10">
        <f>$E$6</f>
        <v>0.23</v>
      </c>
      <c r="I260" s="19">
        <f t="shared" si="127"/>
        <v>0</v>
      </c>
      <c r="J260" s="20">
        <f t="shared" si="128"/>
        <v>0</v>
      </c>
      <c r="K260" s="18">
        <f t="shared" si="129"/>
        <v>0</v>
      </c>
      <c r="L260" s="10">
        <f>$E$6</f>
        <v>0.23</v>
      </c>
      <c r="M260" s="19">
        <f t="shared" si="130"/>
        <v>0</v>
      </c>
      <c r="N260" s="20">
        <f t="shared" si="131"/>
        <v>0</v>
      </c>
    </row>
    <row r="261" spans="1:14" ht="12.75" customHeight="1">
      <c r="A261" s="336"/>
      <c r="B261" s="340"/>
      <c r="C261" s="345" t="s">
        <v>12</v>
      </c>
      <c r="D261" s="327">
        <v>32.63</v>
      </c>
      <c r="E261" s="17">
        <f t="shared" si="132"/>
        <v>168</v>
      </c>
      <c r="F261" s="11">
        <f>F$13</f>
        <v>0</v>
      </c>
      <c r="G261" s="40">
        <f>D261*E261*F261*(J$5+J$6+J$7+J$8)</f>
        <v>0</v>
      </c>
      <c r="H261" s="10" t="str">
        <f>$E$5</f>
        <v>zw</v>
      </c>
      <c r="I261" s="19">
        <f t="shared" si="127"/>
        <v>0</v>
      </c>
      <c r="J261" s="20">
        <f t="shared" si="128"/>
        <v>0</v>
      </c>
      <c r="K261" s="18">
        <f t="shared" si="129"/>
        <v>0</v>
      </c>
      <c r="L261" s="10" t="str">
        <f>$E$5</f>
        <v>zw</v>
      </c>
      <c r="M261" s="19">
        <f t="shared" si="130"/>
        <v>0</v>
      </c>
      <c r="N261" s="20">
        <f t="shared" si="131"/>
        <v>0</v>
      </c>
    </row>
    <row r="262" spans="1:14" ht="12.75" customHeight="1" thickBot="1">
      <c r="A262" s="336"/>
      <c r="B262" s="341"/>
      <c r="C262" s="346"/>
      <c r="D262" s="328"/>
      <c r="E262" s="17">
        <f t="shared" si="132"/>
        <v>168</v>
      </c>
      <c r="F262" s="11">
        <f>F$14</f>
        <v>0</v>
      </c>
      <c r="G262" s="40">
        <f>D261*E262*F262*(J$5+J$6+J$7+J$8)</f>
        <v>0</v>
      </c>
      <c r="H262" s="21">
        <f>$E$6</f>
        <v>0.23</v>
      </c>
      <c r="I262" s="22">
        <f t="shared" si="127"/>
        <v>0</v>
      </c>
      <c r="J262" s="23">
        <f t="shared" si="128"/>
        <v>0</v>
      </c>
      <c r="K262" s="18">
        <f t="shared" si="129"/>
        <v>0</v>
      </c>
      <c r="L262" s="21">
        <f>$E$6</f>
        <v>0.23</v>
      </c>
      <c r="M262" s="22">
        <f t="shared" si="130"/>
        <v>0</v>
      </c>
      <c r="N262" s="23">
        <f t="shared" si="131"/>
        <v>0</v>
      </c>
    </row>
    <row r="263" spans="1:14" ht="12.75" customHeight="1">
      <c r="A263" s="337"/>
      <c r="B263" s="329" t="s">
        <v>36</v>
      </c>
      <c r="C263" s="330"/>
      <c r="D263" s="285">
        <f>SUM(D253:D262)</f>
        <v>413.99</v>
      </c>
      <c r="E263" s="283" t="s">
        <v>18</v>
      </c>
      <c r="F263" s="323" t="s">
        <v>18</v>
      </c>
      <c r="G263" s="41">
        <f>G253+G255+G257+G259+G261</f>
        <v>0</v>
      </c>
      <c r="H263" s="171" t="str">
        <f>$E$5</f>
        <v>zw</v>
      </c>
      <c r="I263" s="25">
        <f aca="true" t="shared" si="133" ref="I263:K264">I253+I255+I257+I259+I261</f>
        <v>0</v>
      </c>
      <c r="J263" s="26">
        <f t="shared" si="133"/>
        <v>0</v>
      </c>
      <c r="K263" s="41">
        <f t="shared" si="133"/>
        <v>0</v>
      </c>
      <c r="L263" s="171" t="str">
        <f>$E$5</f>
        <v>zw</v>
      </c>
      <c r="M263" s="25">
        <f>M253+M255+M257+M259+M261</f>
        <v>0</v>
      </c>
      <c r="N263" s="26">
        <f>N253+N255+N257+N259+N261</f>
        <v>0</v>
      </c>
    </row>
    <row r="264" spans="1:14" ht="12.75" customHeight="1" thickBot="1">
      <c r="A264" s="338"/>
      <c r="B264" s="331"/>
      <c r="C264" s="332"/>
      <c r="D264" s="284"/>
      <c r="E264" s="280"/>
      <c r="F264" s="324"/>
      <c r="G264" s="42">
        <f>G254+G256+G258+G260+G262</f>
        <v>0</v>
      </c>
      <c r="H264" s="16">
        <f>$E$6</f>
        <v>0.23</v>
      </c>
      <c r="I264" s="27">
        <f t="shared" si="133"/>
        <v>0</v>
      </c>
      <c r="J264" s="28">
        <f t="shared" si="133"/>
        <v>0</v>
      </c>
      <c r="K264" s="42">
        <f t="shared" si="133"/>
        <v>0</v>
      </c>
      <c r="L264" s="16">
        <f>$E$6</f>
        <v>0.23</v>
      </c>
      <c r="M264" s="27">
        <f>M254+M256+M258+M260+M262</f>
        <v>0</v>
      </c>
      <c r="N264" s="28">
        <f>N254+N256+N258+N260+N262</f>
        <v>0</v>
      </c>
    </row>
    <row r="265" spans="1:15" ht="12.75" customHeight="1" thickBot="1">
      <c r="A265" s="51"/>
      <c r="B265" s="52"/>
      <c r="C265" s="52"/>
      <c r="D265" s="53"/>
      <c r="E265" s="54"/>
      <c r="F265" s="55"/>
      <c r="G265" s="56"/>
      <c r="H265" s="57"/>
      <c r="I265" s="56"/>
      <c r="J265" s="56"/>
      <c r="K265" s="56"/>
      <c r="L265" s="57"/>
      <c r="M265" s="56"/>
      <c r="N265" s="56"/>
      <c r="O265" s="14"/>
    </row>
    <row r="266" spans="1:15" ht="12.75" customHeight="1" thickBot="1">
      <c r="A266" s="33">
        <v>1</v>
      </c>
      <c r="B266" s="34">
        <v>2</v>
      </c>
      <c r="C266" s="37">
        <v>3</v>
      </c>
      <c r="D266" s="38">
        <v>4</v>
      </c>
      <c r="E266" s="34">
        <v>5</v>
      </c>
      <c r="F266" s="43" t="s">
        <v>53</v>
      </c>
      <c r="G266" s="38">
        <v>7</v>
      </c>
      <c r="H266" s="35">
        <v>8</v>
      </c>
      <c r="I266" s="36">
        <v>9</v>
      </c>
      <c r="J266" s="37">
        <v>10</v>
      </c>
      <c r="K266" s="34">
        <v>11</v>
      </c>
      <c r="L266" s="35">
        <v>12</v>
      </c>
      <c r="M266" s="36">
        <v>13</v>
      </c>
      <c r="N266" s="37">
        <v>14</v>
      </c>
      <c r="O266" s="14"/>
    </row>
    <row r="267" spans="1:14" ht="12.75" customHeight="1">
      <c r="A267" s="335">
        <f>A253+1</f>
        <v>20</v>
      </c>
      <c r="B267" s="339" t="s">
        <v>150</v>
      </c>
      <c r="C267" s="342" t="s">
        <v>176</v>
      </c>
      <c r="D267" s="327">
        <v>34.35</v>
      </c>
      <c r="E267" s="17">
        <f>24*7+8*5</f>
        <v>208</v>
      </c>
      <c r="F267" s="11">
        <f>F$5</f>
        <v>0</v>
      </c>
      <c r="G267" s="40">
        <f>D267*E267*F267*(J$5+J$6+J$7+J$8)</f>
        <v>0</v>
      </c>
      <c r="H267" s="10" t="str">
        <f>$E$5</f>
        <v>zw</v>
      </c>
      <c r="I267" s="19">
        <f aca="true" t="shared" si="134" ref="I267:I276">IF(H267="zw",0,G267*H267)</f>
        <v>0</v>
      </c>
      <c r="J267" s="20">
        <f aca="true" t="shared" si="135" ref="J267:J276">G267+I267</f>
        <v>0</v>
      </c>
      <c r="K267" s="18">
        <f aca="true" t="shared" si="136" ref="K267:K276">G267/N$6</f>
        <v>0</v>
      </c>
      <c r="L267" s="10" t="str">
        <f>$E$5</f>
        <v>zw</v>
      </c>
      <c r="M267" s="19">
        <f aca="true" t="shared" si="137" ref="M267:M276">IF(L267="zw",0,K267*L267)</f>
        <v>0</v>
      </c>
      <c r="N267" s="20">
        <f aca="true" t="shared" si="138" ref="N267:N276">K267+M267</f>
        <v>0</v>
      </c>
    </row>
    <row r="268" spans="1:14" ht="12.75" customHeight="1">
      <c r="A268" s="336"/>
      <c r="B268" s="340"/>
      <c r="C268" s="343"/>
      <c r="D268" s="327"/>
      <c r="E268" s="17">
        <f>E267</f>
        <v>208</v>
      </c>
      <c r="F268" s="11">
        <f>F$6</f>
        <v>0</v>
      </c>
      <c r="G268" s="40">
        <f>D267*E268*F268*(J$5+J$6+J$7+J$8)</f>
        <v>0</v>
      </c>
      <c r="H268" s="10">
        <f>$E$6</f>
        <v>0.23</v>
      </c>
      <c r="I268" s="19">
        <f t="shared" si="134"/>
        <v>0</v>
      </c>
      <c r="J268" s="20">
        <f t="shared" si="135"/>
        <v>0</v>
      </c>
      <c r="K268" s="18">
        <f t="shared" si="136"/>
        <v>0</v>
      </c>
      <c r="L268" s="10">
        <f>$E$6</f>
        <v>0.23</v>
      </c>
      <c r="M268" s="19">
        <f t="shared" si="137"/>
        <v>0</v>
      </c>
      <c r="N268" s="20">
        <f t="shared" si="138"/>
        <v>0</v>
      </c>
    </row>
    <row r="269" spans="1:14" ht="12.75" customHeight="1">
      <c r="A269" s="336"/>
      <c r="B269" s="340"/>
      <c r="C269" s="345" t="s">
        <v>9</v>
      </c>
      <c r="D269" s="327">
        <v>94.07</v>
      </c>
      <c r="E269" s="17">
        <f>E268</f>
        <v>208</v>
      </c>
      <c r="F269" s="11">
        <f>F$7</f>
        <v>0</v>
      </c>
      <c r="G269" s="40">
        <f>D269*E269*F269*(J$5+J$6+J$7+J$8)</f>
        <v>0</v>
      </c>
      <c r="H269" s="10" t="str">
        <f>$E$5</f>
        <v>zw</v>
      </c>
      <c r="I269" s="19">
        <f t="shared" si="134"/>
        <v>0</v>
      </c>
      <c r="J269" s="20">
        <f t="shared" si="135"/>
        <v>0</v>
      </c>
      <c r="K269" s="18">
        <f t="shared" si="136"/>
        <v>0</v>
      </c>
      <c r="L269" s="10" t="str">
        <f>$E$5</f>
        <v>zw</v>
      </c>
      <c r="M269" s="19">
        <f t="shared" si="137"/>
        <v>0</v>
      </c>
      <c r="N269" s="20">
        <f t="shared" si="138"/>
        <v>0</v>
      </c>
    </row>
    <row r="270" spans="1:14" ht="12.75" customHeight="1">
      <c r="A270" s="336"/>
      <c r="B270" s="340"/>
      <c r="C270" s="345"/>
      <c r="D270" s="327"/>
      <c r="E270" s="17">
        <f aca="true" t="shared" si="139" ref="E270:E276">E269</f>
        <v>208</v>
      </c>
      <c r="F270" s="11">
        <f>F$8</f>
        <v>0</v>
      </c>
      <c r="G270" s="40">
        <f>D269*E270*F270*(J$5+J$6+J$7+J$8)</f>
        <v>0</v>
      </c>
      <c r="H270" s="10">
        <f>$E$6</f>
        <v>0.23</v>
      </c>
      <c r="I270" s="19">
        <f t="shared" si="134"/>
        <v>0</v>
      </c>
      <c r="J270" s="20">
        <f t="shared" si="135"/>
        <v>0</v>
      </c>
      <c r="K270" s="18">
        <f t="shared" si="136"/>
        <v>0</v>
      </c>
      <c r="L270" s="10">
        <f>$E$6</f>
        <v>0.23</v>
      </c>
      <c r="M270" s="19">
        <f t="shared" si="137"/>
        <v>0</v>
      </c>
      <c r="N270" s="20">
        <f t="shared" si="138"/>
        <v>0</v>
      </c>
    </row>
    <row r="271" spans="1:14" ht="12.75" customHeight="1">
      <c r="A271" s="336"/>
      <c r="B271" s="340"/>
      <c r="C271" s="345" t="s">
        <v>10</v>
      </c>
      <c r="D271" s="327">
        <v>95.02</v>
      </c>
      <c r="E271" s="17">
        <f t="shared" si="139"/>
        <v>208</v>
      </c>
      <c r="F271" s="11">
        <f>F$9</f>
        <v>0</v>
      </c>
      <c r="G271" s="40">
        <f>D271*E271*F271*(J$5+J$6+J$7+J$8)</f>
        <v>0</v>
      </c>
      <c r="H271" s="10" t="str">
        <f>$E$5</f>
        <v>zw</v>
      </c>
      <c r="I271" s="19">
        <f t="shared" si="134"/>
        <v>0</v>
      </c>
      <c r="J271" s="20">
        <f t="shared" si="135"/>
        <v>0</v>
      </c>
      <c r="K271" s="18">
        <f t="shared" si="136"/>
        <v>0</v>
      </c>
      <c r="L271" s="10" t="str">
        <f>$E$5</f>
        <v>zw</v>
      </c>
      <c r="M271" s="19">
        <f t="shared" si="137"/>
        <v>0</v>
      </c>
      <c r="N271" s="20">
        <f t="shared" si="138"/>
        <v>0</v>
      </c>
    </row>
    <row r="272" spans="1:14" ht="12.75" customHeight="1">
      <c r="A272" s="336"/>
      <c r="B272" s="340"/>
      <c r="C272" s="345"/>
      <c r="D272" s="327"/>
      <c r="E272" s="17">
        <f t="shared" si="139"/>
        <v>208</v>
      </c>
      <c r="F272" s="11">
        <f>F$10</f>
        <v>0</v>
      </c>
      <c r="G272" s="40">
        <f>D271*E272*F272*(J$5+J$6+J$7+J$8)</f>
        <v>0</v>
      </c>
      <c r="H272" s="10">
        <f>$E$6</f>
        <v>0.23</v>
      </c>
      <c r="I272" s="19">
        <f t="shared" si="134"/>
        <v>0</v>
      </c>
      <c r="J272" s="20">
        <f t="shared" si="135"/>
        <v>0</v>
      </c>
      <c r="K272" s="18">
        <f t="shared" si="136"/>
        <v>0</v>
      </c>
      <c r="L272" s="10">
        <f>$E$6</f>
        <v>0.23</v>
      </c>
      <c r="M272" s="19">
        <f t="shared" si="137"/>
        <v>0</v>
      </c>
      <c r="N272" s="20">
        <f t="shared" si="138"/>
        <v>0</v>
      </c>
    </row>
    <row r="273" spans="1:14" ht="12.75" customHeight="1">
      <c r="A273" s="336"/>
      <c r="B273" s="340"/>
      <c r="C273" s="345" t="s">
        <v>11</v>
      </c>
      <c r="D273" s="327">
        <v>274.53</v>
      </c>
      <c r="E273" s="17">
        <f t="shared" si="139"/>
        <v>208</v>
      </c>
      <c r="F273" s="11">
        <f>F$11</f>
        <v>0</v>
      </c>
      <c r="G273" s="40">
        <f>D273*E273*F273*(J$5+J$6+J$7+J$8)</f>
        <v>0</v>
      </c>
      <c r="H273" s="10" t="str">
        <f>$E$5</f>
        <v>zw</v>
      </c>
      <c r="I273" s="19">
        <f t="shared" si="134"/>
        <v>0</v>
      </c>
      <c r="J273" s="20">
        <f t="shared" si="135"/>
        <v>0</v>
      </c>
      <c r="K273" s="18">
        <f t="shared" si="136"/>
        <v>0</v>
      </c>
      <c r="L273" s="10" t="str">
        <f>$E$5</f>
        <v>zw</v>
      </c>
      <c r="M273" s="19">
        <f t="shared" si="137"/>
        <v>0</v>
      </c>
      <c r="N273" s="20">
        <f t="shared" si="138"/>
        <v>0</v>
      </c>
    </row>
    <row r="274" spans="1:14" ht="12.75" customHeight="1">
      <c r="A274" s="336"/>
      <c r="B274" s="340"/>
      <c r="C274" s="345"/>
      <c r="D274" s="327"/>
      <c r="E274" s="17">
        <f t="shared" si="139"/>
        <v>208</v>
      </c>
      <c r="F274" s="11">
        <f>F$12</f>
        <v>0</v>
      </c>
      <c r="G274" s="40">
        <f>D273*E274*F274*(J$5+J$6+J$7+J$8)</f>
        <v>0</v>
      </c>
      <c r="H274" s="10">
        <f>$E$6</f>
        <v>0.23</v>
      </c>
      <c r="I274" s="19">
        <f t="shared" si="134"/>
        <v>0</v>
      </c>
      <c r="J274" s="20">
        <f t="shared" si="135"/>
        <v>0</v>
      </c>
      <c r="K274" s="18">
        <f t="shared" si="136"/>
        <v>0</v>
      </c>
      <c r="L274" s="10">
        <f>$E$6</f>
        <v>0.23</v>
      </c>
      <c r="M274" s="19">
        <f t="shared" si="137"/>
        <v>0</v>
      </c>
      <c r="N274" s="20">
        <f t="shared" si="138"/>
        <v>0</v>
      </c>
    </row>
    <row r="275" spans="1:14" ht="12.75" customHeight="1">
      <c r="A275" s="336"/>
      <c r="B275" s="340"/>
      <c r="C275" s="345" t="s">
        <v>12</v>
      </c>
      <c r="D275" s="327">
        <v>31.49</v>
      </c>
      <c r="E275" s="17">
        <f t="shared" si="139"/>
        <v>208</v>
      </c>
      <c r="F275" s="11">
        <f>F$13</f>
        <v>0</v>
      </c>
      <c r="G275" s="40">
        <f>D275*E275*F275*(J$5+J$6+J$7+J$8)</f>
        <v>0</v>
      </c>
      <c r="H275" s="10" t="str">
        <f>$E$5</f>
        <v>zw</v>
      </c>
      <c r="I275" s="19">
        <f t="shared" si="134"/>
        <v>0</v>
      </c>
      <c r="J275" s="20">
        <f t="shared" si="135"/>
        <v>0</v>
      </c>
      <c r="K275" s="18">
        <f t="shared" si="136"/>
        <v>0</v>
      </c>
      <c r="L275" s="10" t="str">
        <f>$E$5</f>
        <v>zw</v>
      </c>
      <c r="M275" s="19">
        <f t="shared" si="137"/>
        <v>0</v>
      </c>
      <c r="N275" s="20">
        <f t="shared" si="138"/>
        <v>0</v>
      </c>
    </row>
    <row r="276" spans="1:14" ht="12.75" customHeight="1" thickBot="1">
      <c r="A276" s="336"/>
      <c r="B276" s="341"/>
      <c r="C276" s="346"/>
      <c r="D276" s="328"/>
      <c r="E276" s="17">
        <f t="shared" si="139"/>
        <v>208</v>
      </c>
      <c r="F276" s="11">
        <f>F$14</f>
        <v>0</v>
      </c>
      <c r="G276" s="40">
        <f>D275*E276*F276*(J$5+J$6+J$7+J$8)</f>
        <v>0</v>
      </c>
      <c r="H276" s="21">
        <f>$E$6</f>
        <v>0.23</v>
      </c>
      <c r="I276" s="22">
        <f t="shared" si="134"/>
        <v>0</v>
      </c>
      <c r="J276" s="23">
        <f t="shared" si="135"/>
        <v>0</v>
      </c>
      <c r="K276" s="18">
        <f t="shared" si="136"/>
        <v>0</v>
      </c>
      <c r="L276" s="21">
        <f>$E$6</f>
        <v>0.23</v>
      </c>
      <c r="M276" s="22">
        <f t="shared" si="137"/>
        <v>0</v>
      </c>
      <c r="N276" s="23">
        <f t="shared" si="138"/>
        <v>0</v>
      </c>
    </row>
    <row r="277" spans="1:14" ht="12.75" customHeight="1">
      <c r="A277" s="337"/>
      <c r="B277" s="329" t="s">
        <v>37</v>
      </c>
      <c r="C277" s="330"/>
      <c r="D277" s="285">
        <f>SUM(D267:D276)</f>
        <v>529.4599999999999</v>
      </c>
      <c r="E277" s="283" t="s">
        <v>18</v>
      </c>
      <c r="F277" s="323" t="s">
        <v>18</v>
      </c>
      <c r="G277" s="41">
        <f>G267+G269+G271+G273+G275</f>
        <v>0</v>
      </c>
      <c r="H277" s="171" t="str">
        <f>$E$5</f>
        <v>zw</v>
      </c>
      <c r="I277" s="25">
        <f aca="true" t="shared" si="140" ref="I277:K278">I267+I269+I271+I273+I275</f>
        <v>0</v>
      </c>
      <c r="J277" s="26">
        <f t="shared" si="140"/>
        <v>0</v>
      </c>
      <c r="K277" s="41">
        <f t="shared" si="140"/>
        <v>0</v>
      </c>
      <c r="L277" s="171" t="str">
        <f>$E$5</f>
        <v>zw</v>
      </c>
      <c r="M277" s="25">
        <f>M267+M269+M271+M273+M275</f>
        <v>0</v>
      </c>
      <c r="N277" s="26">
        <f>N267+N269+N271+N273+N275</f>
        <v>0</v>
      </c>
    </row>
    <row r="278" spans="1:14" ht="12.75" customHeight="1" thickBot="1">
      <c r="A278" s="338"/>
      <c r="B278" s="331"/>
      <c r="C278" s="332"/>
      <c r="D278" s="284"/>
      <c r="E278" s="280"/>
      <c r="F278" s="324"/>
      <c r="G278" s="42">
        <f>G268+G270+G272+G274+G276</f>
        <v>0</v>
      </c>
      <c r="H278" s="16">
        <f>$E$6</f>
        <v>0.23</v>
      </c>
      <c r="I278" s="27">
        <f t="shared" si="140"/>
        <v>0</v>
      </c>
      <c r="J278" s="28">
        <f t="shared" si="140"/>
        <v>0</v>
      </c>
      <c r="K278" s="42">
        <f t="shared" si="140"/>
        <v>0</v>
      </c>
      <c r="L278" s="16">
        <f>$E$6</f>
        <v>0.23</v>
      </c>
      <c r="M278" s="27">
        <f>M268+M270+M272+M274+M276</f>
        <v>0</v>
      </c>
      <c r="N278" s="28">
        <f>N268+N270+N272+N274+N276</f>
        <v>0</v>
      </c>
    </row>
    <row r="279" spans="1:14" ht="12.75" customHeight="1">
      <c r="A279" s="336">
        <f>A267+1</f>
        <v>21</v>
      </c>
      <c r="B279" s="339" t="s">
        <v>57</v>
      </c>
      <c r="C279" s="342" t="s">
        <v>176</v>
      </c>
      <c r="D279" s="344">
        <v>0</v>
      </c>
      <c r="E279" s="29">
        <f>8*7</f>
        <v>56</v>
      </c>
      <c r="F279" s="7">
        <f>F$5</f>
        <v>0</v>
      </c>
      <c r="G279" s="39">
        <f>D279*E279*F279*(J$5+J$6+J$7+J$8)</f>
        <v>0</v>
      </c>
      <c r="H279" s="6" t="str">
        <f>$E$5</f>
        <v>zw</v>
      </c>
      <c r="I279" s="31">
        <f aca="true" t="shared" si="141" ref="I279:I288">IF(H279="zw",0,G279*H279)</f>
        <v>0</v>
      </c>
      <c r="J279" s="32">
        <f aca="true" t="shared" si="142" ref="J279:J288">G279+I279</f>
        <v>0</v>
      </c>
      <c r="K279" s="30">
        <f aca="true" t="shared" si="143" ref="K279:K288">G279/N$6</f>
        <v>0</v>
      </c>
      <c r="L279" s="6" t="str">
        <f>$E$5</f>
        <v>zw</v>
      </c>
      <c r="M279" s="31">
        <f aca="true" t="shared" si="144" ref="M279:M288">IF(L279="zw",0,K279*L279)</f>
        <v>0</v>
      </c>
      <c r="N279" s="32">
        <f aca="true" t="shared" si="145" ref="N279:N288">K279+M279</f>
        <v>0</v>
      </c>
    </row>
    <row r="280" spans="1:14" ht="12.75" customHeight="1">
      <c r="A280" s="336"/>
      <c r="B280" s="340"/>
      <c r="C280" s="343"/>
      <c r="D280" s="327"/>
      <c r="E280" s="17">
        <f aca="true" t="shared" si="146" ref="E280:E288">E279</f>
        <v>56</v>
      </c>
      <c r="F280" s="11">
        <f>F$6</f>
        <v>0</v>
      </c>
      <c r="G280" s="40">
        <f>D279*E280*F280*(J$5+J$6+J$7+J$8)</f>
        <v>0</v>
      </c>
      <c r="H280" s="10">
        <f>$E$6</f>
        <v>0.23</v>
      </c>
      <c r="I280" s="19">
        <f t="shared" si="141"/>
        <v>0</v>
      </c>
      <c r="J280" s="20">
        <f t="shared" si="142"/>
        <v>0</v>
      </c>
      <c r="K280" s="18">
        <f t="shared" si="143"/>
        <v>0</v>
      </c>
      <c r="L280" s="10">
        <f>$E$6</f>
        <v>0.23</v>
      </c>
      <c r="M280" s="19">
        <f t="shared" si="144"/>
        <v>0</v>
      </c>
      <c r="N280" s="20">
        <f t="shared" si="145"/>
        <v>0</v>
      </c>
    </row>
    <row r="281" spans="1:14" ht="12.75" customHeight="1">
      <c r="A281" s="336"/>
      <c r="B281" s="340"/>
      <c r="C281" s="345" t="s">
        <v>9</v>
      </c>
      <c r="D281" s="327">
        <v>104.69</v>
      </c>
      <c r="E281" s="17">
        <f>E280</f>
        <v>56</v>
      </c>
      <c r="F281" s="11">
        <f>F$7</f>
        <v>0</v>
      </c>
      <c r="G281" s="40">
        <f>D281*E281*F281*(J$5+J$6+J$7+J$8)</f>
        <v>0</v>
      </c>
      <c r="H281" s="10" t="str">
        <f>$E$5</f>
        <v>zw</v>
      </c>
      <c r="I281" s="19">
        <f t="shared" si="141"/>
        <v>0</v>
      </c>
      <c r="J281" s="20">
        <f t="shared" si="142"/>
        <v>0</v>
      </c>
      <c r="K281" s="18">
        <f t="shared" si="143"/>
        <v>0</v>
      </c>
      <c r="L281" s="10" t="str">
        <f>$E$5</f>
        <v>zw</v>
      </c>
      <c r="M281" s="19">
        <f t="shared" si="144"/>
        <v>0</v>
      </c>
      <c r="N281" s="20">
        <f t="shared" si="145"/>
        <v>0</v>
      </c>
    </row>
    <row r="282" spans="1:14" ht="12.75" customHeight="1">
      <c r="A282" s="336"/>
      <c r="B282" s="340"/>
      <c r="C282" s="345"/>
      <c r="D282" s="327"/>
      <c r="E282" s="17">
        <f t="shared" si="146"/>
        <v>56</v>
      </c>
      <c r="F282" s="11">
        <f>F$8</f>
        <v>0</v>
      </c>
      <c r="G282" s="40">
        <f>D281*E282*F282*(J$5+J$6+J$7+J$8)</f>
        <v>0</v>
      </c>
      <c r="H282" s="10">
        <f>$E$6</f>
        <v>0.23</v>
      </c>
      <c r="I282" s="19">
        <f t="shared" si="141"/>
        <v>0</v>
      </c>
      <c r="J282" s="20">
        <f t="shared" si="142"/>
        <v>0</v>
      </c>
      <c r="K282" s="18">
        <f t="shared" si="143"/>
        <v>0</v>
      </c>
      <c r="L282" s="10">
        <f>$E$6</f>
        <v>0.23</v>
      </c>
      <c r="M282" s="19">
        <f t="shared" si="144"/>
        <v>0</v>
      </c>
      <c r="N282" s="20">
        <f t="shared" si="145"/>
        <v>0</v>
      </c>
    </row>
    <row r="283" spans="1:14" ht="12.75" customHeight="1">
      <c r="A283" s="336"/>
      <c r="B283" s="340"/>
      <c r="C283" s="345" t="s">
        <v>10</v>
      </c>
      <c r="D283" s="327">
        <v>337.61</v>
      </c>
      <c r="E283" s="17">
        <f t="shared" si="146"/>
        <v>56</v>
      </c>
      <c r="F283" s="11">
        <f>F$9</f>
        <v>0</v>
      </c>
      <c r="G283" s="40">
        <f>D283*E283*F283*(J$5+J$6+J$7+J$8)</f>
        <v>0</v>
      </c>
      <c r="H283" s="10" t="str">
        <f>$E$5</f>
        <v>zw</v>
      </c>
      <c r="I283" s="19">
        <f t="shared" si="141"/>
        <v>0</v>
      </c>
      <c r="J283" s="20">
        <f t="shared" si="142"/>
        <v>0</v>
      </c>
      <c r="K283" s="18">
        <f t="shared" si="143"/>
        <v>0</v>
      </c>
      <c r="L283" s="10" t="str">
        <f>$E$5</f>
        <v>zw</v>
      </c>
      <c r="M283" s="19">
        <f t="shared" si="144"/>
        <v>0</v>
      </c>
      <c r="N283" s="20">
        <f t="shared" si="145"/>
        <v>0</v>
      </c>
    </row>
    <row r="284" spans="1:14" ht="12.75" customHeight="1">
      <c r="A284" s="336"/>
      <c r="B284" s="340"/>
      <c r="C284" s="345"/>
      <c r="D284" s="327"/>
      <c r="E284" s="17">
        <f t="shared" si="146"/>
        <v>56</v>
      </c>
      <c r="F284" s="11">
        <f>F$10</f>
        <v>0</v>
      </c>
      <c r="G284" s="40">
        <f>D283*E284*F284*(J$5+J$6+J$7+J$8)</f>
        <v>0</v>
      </c>
      <c r="H284" s="10">
        <f>$E$6</f>
        <v>0.23</v>
      </c>
      <c r="I284" s="19">
        <f t="shared" si="141"/>
        <v>0</v>
      </c>
      <c r="J284" s="20">
        <f t="shared" si="142"/>
        <v>0</v>
      </c>
      <c r="K284" s="18">
        <f t="shared" si="143"/>
        <v>0</v>
      </c>
      <c r="L284" s="10">
        <f>$E$6</f>
        <v>0.23</v>
      </c>
      <c r="M284" s="19">
        <f t="shared" si="144"/>
        <v>0</v>
      </c>
      <c r="N284" s="20">
        <f t="shared" si="145"/>
        <v>0</v>
      </c>
    </row>
    <row r="285" spans="1:14" ht="12.75" customHeight="1">
      <c r="A285" s="336"/>
      <c r="B285" s="340"/>
      <c r="C285" s="345" t="s">
        <v>11</v>
      </c>
      <c r="D285" s="327">
        <v>18.05</v>
      </c>
      <c r="E285" s="17">
        <f t="shared" si="146"/>
        <v>56</v>
      </c>
      <c r="F285" s="11">
        <f>F$11</f>
        <v>0</v>
      </c>
      <c r="G285" s="40">
        <f>D285*E285*F285*(J$5+J$6+J$7+J$8)</f>
        <v>0</v>
      </c>
      <c r="H285" s="10" t="str">
        <f>$E$5</f>
        <v>zw</v>
      </c>
      <c r="I285" s="19">
        <f t="shared" si="141"/>
        <v>0</v>
      </c>
      <c r="J285" s="20">
        <f t="shared" si="142"/>
        <v>0</v>
      </c>
      <c r="K285" s="18">
        <f t="shared" si="143"/>
        <v>0</v>
      </c>
      <c r="L285" s="10" t="str">
        <f>$E$5</f>
        <v>zw</v>
      </c>
      <c r="M285" s="19">
        <f t="shared" si="144"/>
        <v>0</v>
      </c>
      <c r="N285" s="20">
        <f t="shared" si="145"/>
        <v>0</v>
      </c>
    </row>
    <row r="286" spans="1:14" ht="12.75" customHeight="1">
      <c r="A286" s="336"/>
      <c r="B286" s="340"/>
      <c r="C286" s="345"/>
      <c r="D286" s="327"/>
      <c r="E286" s="17">
        <f t="shared" si="146"/>
        <v>56</v>
      </c>
      <c r="F286" s="11">
        <f>F$12</f>
        <v>0</v>
      </c>
      <c r="G286" s="40">
        <f>D285*E286*F286*(J$5+J$6+J$7+J$8)</f>
        <v>0</v>
      </c>
      <c r="H286" s="10">
        <f>$E$6</f>
        <v>0.23</v>
      </c>
      <c r="I286" s="19">
        <f t="shared" si="141"/>
        <v>0</v>
      </c>
      <c r="J286" s="20">
        <f t="shared" si="142"/>
        <v>0</v>
      </c>
      <c r="K286" s="18">
        <f t="shared" si="143"/>
        <v>0</v>
      </c>
      <c r="L286" s="10">
        <f>$E$6</f>
        <v>0.23</v>
      </c>
      <c r="M286" s="19">
        <f t="shared" si="144"/>
        <v>0</v>
      </c>
      <c r="N286" s="20">
        <f t="shared" si="145"/>
        <v>0</v>
      </c>
    </row>
    <row r="287" spans="1:14" ht="12.75" customHeight="1">
      <c r="A287" s="336"/>
      <c r="B287" s="340"/>
      <c r="C287" s="345" t="s">
        <v>12</v>
      </c>
      <c r="D287" s="327">
        <v>20.46</v>
      </c>
      <c r="E287" s="17">
        <f t="shared" si="146"/>
        <v>56</v>
      </c>
      <c r="F287" s="11">
        <f>F$13</f>
        <v>0</v>
      </c>
      <c r="G287" s="40">
        <f>D287*E287*F287*(J$5+J$6+J$7+J$8)</f>
        <v>0</v>
      </c>
      <c r="H287" s="10" t="str">
        <f>$E$5</f>
        <v>zw</v>
      </c>
      <c r="I287" s="19">
        <f t="shared" si="141"/>
        <v>0</v>
      </c>
      <c r="J287" s="20">
        <f t="shared" si="142"/>
        <v>0</v>
      </c>
      <c r="K287" s="18">
        <f t="shared" si="143"/>
        <v>0</v>
      </c>
      <c r="L287" s="10" t="str">
        <f>$E$5</f>
        <v>zw</v>
      </c>
      <c r="M287" s="19">
        <f t="shared" si="144"/>
        <v>0</v>
      </c>
      <c r="N287" s="20">
        <f t="shared" si="145"/>
        <v>0</v>
      </c>
    </row>
    <row r="288" spans="1:14" ht="12.75" customHeight="1" thickBot="1">
      <c r="A288" s="336"/>
      <c r="B288" s="341"/>
      <c r="C288" s="346"/>
      <c r="D288" s="328"/>
      <c r="E288" s="17">
        <f t="shared" si="146"/>
        <v>56</v>
      </c>
      <c r="F288" s="11">
        <f>F$14</f>
        <v>0</v>
      </c>
      <c r="G288" s="40">
        <f>D287*E288*F288*(J$5+J$6+J$7+J$8)</f>
        <v>0</v>
      </c>
      <c r="H288" s="21">
        <f>$E$6</f>
        <v>0.23</v>
      </c>
      <c r="I288" s="22">
        <f t="shared" si="141"/>
        <v>0</v>
      </c>
      <c r="J288" s="23">
        <f t="shared" si="142"/>
        <v>0</v>
      </c>
      <c r="K288" s="18">
        <f t="shared" si="143"/>
        <v>0</v>
      </c>
      <c r="L288" s="21">
        <f>$E$6</f>
        <v>0.23</v>
      </c>
      <c r="M288" s="22">
        <f t="shared" si="144"/>
        <v>0</v>
      </c>
      <c r="N288" s="23">
        <f t="shared" si="145"/>
        <v>0</v>
      </c>
    </row>
    <row r="289" spans="1:14" ht="12.75" customHeight="1">
      <c r="A289" s="337"/>
      <c r="B289" s="329" t="s">
        <v>38</v>
      </c>
      <c r="C289" s="330"/>
      <c r="D289" s="285">
        <f>SUM(D279:D288)</f>
        <v>480.81</v>
      </c>
      <c r="E289" s="283" t="s">
        <v>18</v>
      </c>
      <c r="F289" s="323" t="s">
        <v>18</v>
      </c>
      <c r="G289" s="41">
        <f>G279+G281+G283+G285+G287</f>
        <v>0</v>
      </c>
      <c r="H289" s="171" t="str">
        <f>$E$5</f>
        <v>zw</v>
      </c>
      <c r="I289" s="25">
        <f aca="true" t="shared" si="147" ref="I289:K290">I279+I281+I283+I285+I287</f>
        <v>0</v>
      </c>
      <c r="J289" s="26">
        <f t="shared" si="147"/>
        <v>0</v>
      </c>
      <c r="K289" s="41">
        <f t="shared" si="147"/>
        <v>0</v>
      </c>
      <c r="L289" s="171" t="str">
        <f>$E$5</f>
        <v>zw</v>
      </c>
      <c r="M289" s="25">
        <f>M279+M281+M283+M285+M287</f>
        <v>0</v>
      </c>
      <c r="N289" s="26">
        <f>N279+N281+N283+N285+N287</f>
        <v>0</v>
      </c>
    </row>
    <row r="290" spans="1:14" ht="12.75" customHeight="1" thickBot="1">
      <c r="A290" s="338"/>
      <c r="B290" s="331"/>
      <c r="C290" s="332"/>
      <c r="D290" s="284"/>
      <c r="E290" s="280"/>
      <c r="F290" s="324"/>
      <c r="G290" s="42">
        <f>G280+G282+G284+G286+G288</f>
        <v>0</v>
      </c>
      <c r="H290" s="16">
        <f>$E$6</f>
        <v>0.23</v>
      </c>
      <c r="I290" s="27">
        <f t="shared" si="147"/>
        <v>0</v>
      </c>
      <c r="J290" s="28">
        <f t="shared" si="147"/>
        <v>0</v>
      </c>
      <c r="K290" s="42">
        <f t="shared" si="147"/>
        <v>0</v>
      </c>
      <c r="L290" s="16">
        <f>$E$6</f>
        <v>0.23</v>
      </c>
      <c r="M290" s="27">
        <f>M280+M282+M284+M286+M288</f>
        <v>0</v>
      </c>
      <c r="N290" s="28">
        <f>N280+N282+N284+N286+N288</f>
        <v>0</v>
      </c>
    </row>
    <row r="291" spans="1:14" ht="12.75" customHeight="1">
      <c r="A291" s="336">
        <f>A279+1</f>
        <v>22</v>
      </c>
      <c r="B291" s="339" t="s">
        <v>58</v>
      </c>
      <c r="C291" s="342" t="s">
        <v>176</v>
      </c>
      <c r="D291" s="344">
        <v>0</v>
      </c>
      <c r="E291" s="29">
        <f>4*7</f>
        <v>28</v>
      </c>
      <c r="F291" s="7">
        <f>F$5</f>
        <v>0</v>
      </c>
      <c r="G291" s="39">
        <f>D291*E291*F291*(J$5+J$6+J$7+J$8)</f>
        <v>0</v>
      </c>
      <c r="H291" s="6" t="str">
        <f>$E$5</f>
        <v>zw</v>
      </c>
      <c r="I291" s="31">
        <f aca="true" t="shared" si="148" ref="I291:I300">IF(H291="zw",0,G291*H291)</f>
        <v>0</v>
      </c>
      <c r="J291" s="32">
        <f aca="true" t="shared" si="149" ref="J291:J300">G291+I291</f>
        <v>0</v>
      </c>
      <c r="K291" s="30">
        <f aca="true" t="shared" si="150" ref="K291:K300">G291/N$6</f>
        <v>0</v>
      </c>
      <c r="L291" s="6" t="str">
        <f>$E$5</f>
        <v>zw</v>
      </c>
      <c r="M291" s="31">
        <f aca="true" t="shared" si="151" ref="M291:M300">IF(L291="zw",0,K291*L291)</f>
        <v>0</v>
      </c>
      <c r="N291" s="32">
        <f aca="true" t="shared" si="152" ref="N291:N300">K291+M291</f>
        <v>0</v>
      </c>
    </row>
    <row r="292" spans="1:14" ht="12.75" customHeight="1">
      <c r="A292" s="336"/>
      <c r="B292" s="340"/>
      <c r="C292" s="343"/>
      <c r="D292" s="327"/>
      <c r="E292" s="17">
        <f aca="true" t="shared" si="153" ref="E292:E300">E291</f>
        <v>28</v>
      </c>
      <c r="F292" s="11">
        <f>F$6</f>
        <v>0</v>
      </c>
      <c r="G292" s="40">
        <f>D291*E292*F292*(J$5+J$6+J$7+J$8)</f>
        <v>0</v>
      </c>
      <c r="H292" s="10">
        <f>$E$6</f>
        <v>0.23</v>
      </c>
      <c r="I292" s="19">
        <f t="shared" si="148"/>
        <v>0</v>
      </c>
      <c r="J292" s="20">
        <f t="shared" si="149"/>
        <v>0</v>
      </c>
      <c r="K292" s="18">
        <f t="shared" si="150"/>
        <v>0</v>
      </c>
      <c r="L292" s="10">
        <f>$E$6</f>
        <v>0.23</v>
      </c>
      <c r="M292" s="19">
        <f t="shared" si="151"/>
        <v>0</v>
      </c>
      <c r="N292" s="20">
        <f t="shared" si="152"/>
        <v>0</v>
      </c>
    </row>
    <row r="293" spans="1:14" ht="12.75" customHeight="1">
      <c r="A293" s="336"/>
      <c r="B293" s="340"/>
      <c r="C293" s="345" t="s">
        <v>9</v>
      </c>
      <c r="D293" s="327">
        <v>203.21</v>
      </c>
      <c r="E293" s="17">
        <f>E292</f>
        <v>28</v>
      </c>
      <c r="F293" s="11">
        <f>F$7</f>
        <v>0</v>
      </c>
      <c r="G293" s="40">
        <f>D293*E293*F293*(J$5+J$6+J$7+J$8)</f>
        <v>0</v>
      </c>
      <c r="H293" s="10" t="str">
        <f>$E$5</f>
        <v>zw</v>
      </c>
      <c r="I293" s="19">
        <f t="shared" si="148"/>
        <v>0</v>
      </c>
      <c r="J293" s="20">
        <f t="shared" si="149"/>
        <v>0</v>
      </c>
      <c r="K293" s="18">
        <f t="shared" si="150"/>
        <v>0</v>
      </c>
      <c r="L293" s="10" t="str">
        <f>$E$5</f>
        <v>zw</v>
      </c>
      <c r="M293" s="19">
        <f t="shared" si="151"/>
        <v>0</v>
      </c>
      <c r="N293" s="20">
        <f t="shared" si="152"/>
        <v>0</v>
      </c>
    </row>
    <row r="294" spans="1:14" ht="12.75" customHeight="1">
      <c r="A294" s="336"/>
      <c r="B294" s="340"/>
      <c r="C294" s="345"/>
      <c r="D294" s="327"/>
      <c r="E294" s="17">
        <f t="shared" si="153"/>
        <v>28</v>
      </c>
      <c r="F294" s="11">
        <f>F$8</f>
        <v>0</v>
      </c>
      <c r="G294" s="40">
        <f>D293*E294*F294*(J$5+J$6+J$7+J$8)</f>
        <v>0</v>
      </c>
      <c r="H294" s="10">
        <f>$E$6</f>
        <v>0.23</v>
      </c>
      <c r="I294" s="19">
        <f t="shared" si="148"/>
        <v>0</v>
      </c>
      <c r="J294" s="20">
        <f t="shared" si="149"/>
        <v>0</v>
      </c>
      <c r="K294" s="18">
        <f t="shared" si="150"/>
        <v>0</v>
      </c>
      <c r="L294" s="10">
        <f>$E$6</f>
        <v>0.23</v>
      </c>
      <c r="M294" s="19">
        <f t="shared" si="151"/>
        <v>0</v>
      </c>
      <c r="N294" s="20">
        <f t="shared" si="152"/>
        <v>0</v>
      </c>
    </row>
    <row r="295" spans="1:14" ht="12.75" customHeight="1">
      <c r="A295" s="336"/>
      <c r="B295" s="340"/>
      <c r="C295" s="345" t="s">
        <v>10</v>
      </c>
      <c r="D295" s="327">
        <v>0</v>
      </c>
      <c r="E295" s="17">
        <f t="shared" si="153"/>
        <v>28</v>
      </c>
      <c r="F295" s="11">
        <f>F$9</f>
        <v>0</v>
      </c>
      <c r="G295" s="40">
        <f>D295*E295*F295*(J$5+J$6+J$7+J$8)</f>
        <v>0</v>
      </c>
      <c r="H295" s="10" t="str">
        <f>$E$5</f>
        <v>zw</v>
      </c>
      <c r="I295" s="19">
        <f t="shared" si="148"/>
        <v>0</v>
      </c>
      <c r="J295" s="20">
        <f t="shared" si="149"/>
        <v>0</v>
      </c>
      <c r="K295" s="18">
        <f t="shared" si="150"/>
        <v>0</v>
      </c>
      <c r="L295" s="10" t="str">
        <f>$E$5</f>
        <v>zw</v>
      </c>
      <c r="M295" s="19">
        <f t="shared" si="151"/>
        <v>0</v>
      </c>
      <c r="N295" s="20">
        <f t="shared" si="152"/>
        <v>0</v>
      </c>
    </row>
    <row r="296" spans="1:14" ht="12.75" customHeight="1">
      <c r="A296" s="336"/>
      <c r="B296" s="340"/>
      <c r="C296" s="345"/>
      <c r="D296" s="327"/>
      <c r="E296" s="17">
        <f t="shared" si="153"/>
        <v>28</v>
      </c>
      <c r="F296" s="11">
        <f>F$10</f>
        <v>0</v>
      </c>
      <c r="G296" s="40">
        <f>D295*E296*F296*(J$5+J$6+J$7+J$8)</f>
        <v>0</v>
      </c>
      <c r="H296" s="10">
        <f>$E$6</f>
        <v>0.23</v>
      </c>
      <c r="I296" s="19">
        <f t="shared" si="148"/>
        <v>0</v>
      </c>
      <c r="J296" s="20">
        <f t="shared" si="149"/>
        <v>0</v>
      </c>
      <c r="K296" s="18">
        <f t="shared" si="150"/>
        <v>0</v>
      </c>
      <c r="L296" s="10">
        <f>$E$6</f>
        <v>0.23</v>
      </c>
      <c r="M296" s="19">
        <f t="shared" si="151"/>
        <v>0</v>
      </c>
      <c r="N296" s="20">
        <f t="shared" si="152"/>
        <v>0</v>
      </c>
    </row>
    <row r="297" spans="1:14" ht="12.75" customHeight="1">
      <c r="A297" s="336"/>
      <c r="B297" s="340"/>
      <c r="C297" s="345" t="s">
        <v>11</v>
      </c>
      <c r="D297" s="327">
        <v>0</v>
      </c>
      <c r="E297" s="17">
        <f t="shared" si="153"/>
        <v>28</v>
      </c>
      <c r="F297" s="11">
        <f>F$11</f>
        <v>0</v>
      </c>
      <c r="G297" s="40">
        <f>D297*E297*F297*(J$5+J$6+J$7+J$8)</f>
        <v>0</v>
      </c>
      <c r="H297" s="10" t="str">
        <f>$E$5</f>
        <v>zw</v>
      </c>
      <c r="I297" s="19">
        <f t="shared" si="148"/>
        <v>0</v>
      </c>
      <c r="J297" s="20">
        <f t="shared" si="149"/>
        <v>0</v>
      </c>
      <c r="K297" s="18">
        <f t="shared" si="150"/>
        <v>0</v>
      </c>
      <c r="L297" s="10" t="str">
        <f>$E$5</f>
        <v>zw</v>
      </c>
      <c r="M297" s="19">
        <f t="shared" si="151"/>
        <v>0</v>
      </c>
      <c r="N297" s="20">
        <f t="shared" si="152"/>
        <v>0</v>
      </c>
    </row>
    <row r="298" spans="1:14" ht="12.75" customHeight="1">
      <c r="A298" s="336"/>
      <c r="B298" s="340"/>
      <c r="C298" s="345"/>
      <c r="D298" s="327"/>
      <c r="E298" s="17">
        <f t="shared" si="153"/>
        <v>28</v>
      </c>
      <c r="F298" s="11">
        <f>F$12</f>
        <v>0</v>
      </c>
      <c r="G298" s="40">
        <f>D297*E298*F298*(J$5+J$6+J$7+J$8)</f>
        <v>0</v>
      </c>
      <c r="H298" s="10">
        <f>$E$6</f>
        <v>0.23</v>
      </c>
      <c r="I298" s="19">
        <f t="shared" si="148"/>
        <v>0</v>
      </c>
      <c r="J298" s="20">
        <f t="shared" si="149"/>
        <v>0</v>
      </c>
      <c r="K298" s="18">
        <f t="shared" si="150"/>
        <v>0</v>
      </c>
      <c r="L298" s="10">
        <f>$E$6</f>
        <v>0.23</v>
      </c>
      <c r="M298" s="19">
        <f t="shared" si="151"/>
        <v>0</v>
      </c>
      <c r="N298" s="20">
        <f t="shared" si="152"/>
        <v>0</v>
      </c>
    </row>
    <row r="299" spans="1:14" ht="12.75" customHeight="1">
      <c r="A299" s="336"/>
      <c r="B299" s="340"/>
      <c r="C299" s="345" t="s">
        <v>12</v>
      </c>
      <c r="D299" s="327">
        <v>8.25</v>
      </c>
      <c r="E299" s="17">
        <f t="shared" si="153"/>
        <v>28</v>
      </c>
      <c r="F299" s="11">
        <f>F$13</f>
        <v>0</v>
      </c>
      <c r="G299" s="40">
        <f>D299*E299*F299*(J$5+J$6+J$7+J$8)</f>
        <v>0</v>
      </c>
      <c r="H299" s="10" t="str">
        <f>$E$5</f>
        <v>zw</v>
      </c>
      <c r="I299" s="19">
        <f t="shared" si="148"/>
        <v>0</v>
      </c>
      <c r="J299" s="20">
        <f t="shared" si="149"/>
        <v>0</v>
      </c>
      <c r="K299" s="18">
        <f t="shared" si="150"/>
        <v>0</v>
      </c>
      <c r="L299" s="10" t="str">
        <f>$E$5</f>
        <v>zw</v>
      </c>
      <c r="M299" s="19">
        <f t="shared" si="151"/>
        <v>0</v>
      </c>
      <c r="N299" s="20">
        <f t="shared" si="152"/>
        <v>0</v>
      </c>
    </row>
    <row r="300" spans="1:14" ht="12.75" customHeight="1" thickBot="1">
      <c r="A300" s="336"/>
      <c r="B300" s="341"/>
      <c r="C300" s="346"/>
      <c r="D300" s="328"/>
      <c r="E300" s="17">
        <f t="shared" si="153"/>
        <v>28</v>
      </c>
      <c r="F300" s="11">
        <f>F$14</f>
        <v>0</v>
      </c>
      <c r="G300" s="40">
        <f>D299*E300*F300*(J$5+J$6+J$7+J$8)</f>
        <v>0</v>
      </c>
      <c r="H300" s="21">
        <f>$E$6</f>
        <v>0.23</v>
      </c>
      <c r="I300" s="22">
        <f t="shared" si="148"/>
        <v>0</v>
      </c>
      <c r="J300" s="23">
        <f t="shared" si="149"/>
        <v>0</v>
      </c>
      <c r="K300" s="18">
        <f t="shared" si="150"/>
        <v>0</v>
      </c>
      <c r="L300" s="21">
        <f>$E$6</f>
        <v>0.23</v>
      </c>
      <c r="M300" s="22">
        <f t="shared" si="151"/>
        <v>0</v>
      </c>
      <c r="N300" s="23">
        <f t="shared" si="152"/>
        <v>0</v>
      </c>
    </row>
    <row r="301" spans="1:14" ht="12.75" customHeight="1">
      <c r="A301" s="337"/>
      <c r="B301" s="329" t="s">
        <v>39</v>
      </c>
      <c r="C301" s="330"/>
      <c r="D301" s="285">
        <f>SUM(D291:D300)</f>
        <v>211.46</v>
      </c>
      <c r="E301" s="283" t="s">
        <v>18</v>
      </c>
      <c r="F301" s="323" t="s">
        <v>18</v>
      </c>
      <c r="G301" s="41">
        <f>G291+G293+G295+G297+G299</f>
        <v>0</v>
      </c>
      <c r="H301" s="171" t="str">
        <f>$E$5</f>
        <v>zw</v>
      </c>
      <c r="I301" s="25">
        <f aca="true" t="shared" si="154" ref="I301:K302">I291+I293+I295+I297+I299</f>
        <v>0</v>
      </c>
      <c r="J301" s="26">
        <f t="shared" si="154"/>
        <v>0</v>
      </c>
      <c r="K301" s="41">
        <f t="shared" si="154"/>
        <v>0</v>
      </c>
      <c r="L301" s="171" t="str">
        <f>$E$5</f>
        <v>zw</v>
      </c>
      <c r="M301" s="25">
        <f>M291+M293+M295+M297+M299</f>
        <v>0</v>
      </c>
      <c r="N301" s="26">
        <f>N291+N293+N295+N297+N299</f>
        <v>0</v>
      </c>
    </row>
    <row r="302" spans="1:14" ht="12.75" customHeight="1" thickBot="1">
      <c r="A302" s="338"/>
      <c r="B302" s="331"/>
      <c r="C302" s="332"/>
      <c r="D302" s="284"/>
      <c r="E302" s="280"/>
      <c r="F302" s="324"/>
      <c r="G302" s="42">
        <f>G292+G294+G296+G298+G300</f>
        <v>0</v>
      </c>
      <c r="H302" s="16">
        <f>$E$6</f>
        <v>0.23</v>
      </c>
      <c r="I302" s="27">
        <f t="shared" si="154"/>
        <v>0</v>
      </c>
      <c r="J302" s="28">
        <f t="shared" si="154"/>
        <v>0</v>
      </c>
      <c r="K302" s="42">
        <f t="shared" si="154"/>
        <v>0</v>
      </c>
      <c r="L302" s="16">
        <f>$E$6</f>
        <v>0.23</v>
      </c>
      <c r="M302" s="27">
        <f>M292+M294+M296+M298+M300</f>
        <v>0</v>
      </c>
      <c r="N302" s="28">
        <f>N292+N294+N296+N298+N300</f>
        <v>0</v>
      </c>
    </row>
    <row r="303" spans="1:14" ht="12.75" customHeight="1">
      <c r="A303" s="336">
        <f>A291+1</f>
        <v>23</v>
      </c>
      <c r="B303" s="339" t="s">
        <v>137</v>
      </c>
      <c r="C303" s="342" t="s">
        <v>176</v>
      </c>
      <c r="D303" s="327">
        <v>108.64</v>
      </c>
      <c r="E303" s="17">
        <f>4*7</f>
        <v>28</v>
      </c>
      <c r="F303" s="11">
        <f>F$5</f>
        <v>0</v>
      </c>
      <c r="G303" s="40">
        <f>D303*E303*F303*(J$5+J$6+J$7+J$8)</f>
        <v>0</v>
      </c>
      <c r="H303" s="10" t="str">
        <f>$E$5</f>
        <v>zw</v>
      </c>
      <c r="I303" s="19">
        <f aca="true" t="shared" si="155" ref="I303:I312">IF(H303="zw",0,G303*H303)</f>
        <v>0</v>
      </c>
      <c r="J303" s="20">
        <f aca="true" t="shared" si="156" ref="J303:J312">G303+I303</f>
        <v>0</v>
      </c>
      <c r="K303" s="18">
        <f aca="true" t="shared" si="157" ref="K303:K312">G303/N$6</f>
        <v>0</v>
      </c>
      <c r="L303" s="10" t="str">
        <f>$E$5</f>
        <v>zw</v>
      </c>
      <c r="M303" s="19">
        <f aca="true" t="shared" si="158" ref="M303:M312">IF(L303="zw",0,K303*L303)</f>
        <v>0</v>
      </c>
      <c r="N303" s="20">
        <f aca="true" t="shared" si="159" ref="N303:N312">K303+M303</f>
        <v>0</v>
      </c>
    </row>
    <row r="304" spans="1:14" ht="12.75" customHeight="1">
      <c r="A304" s="336"/>
      <c r="B304" s="340"/>
      <c r="C304" s="343"/>
      <c r="D304" s="327"/>
      <c r="E304" s="17">
        <f aca="true" t="shared" si="160" ref="E304:E312">E303</f>
        <v>28</v>
      </c>
      <c r="F304" s="11">
        <f>F$6</f>
        <v>0</v>
      </c>
      <c r="G304" s="40">
        <f>D303*E304*F304*(J$5+J$6+J$7+J$8)</f>
        <v>0</v>
      </c>
      <c r="H304" s="10">
        <f>$E$6</f>
        <v>0.23</v>
      </c>
      <c r="I304" s="19">
        <f t="shared" si="155"/>
        <v>0</v>
      </c>
      <c r="J304" s="20">
        <f t="shared" si="156"/>
        <v>0</v>
      </c>
      <c r="K304" s="18">
        <f t="shared" si="157"/>
        <v>0</v>
      </c>
      <c r="L304" s="10">
        <f>$E$6</f>
        <v>0.23</v>
      </c>
      <c r="M304" s="19">
        <f t="shared" si="158"/>
        <v>0</v>
      </c>
      <c r="N304" s="20">
        <f t="shared" si="159"/>
        <v>0</v>
      </c>
    </row>
    <row r="305" spans="1:14" ht="12.75" customHeight="1">
      <c r="A305" s="336"/>
      <c r="B305" s="340"/>
      <c r="C305" s="345" t="s">
        <v>9</v>
      </c>
      <c r="D305" s="327">
        <v>26.38</v>
      </c>
      <c r="E305" s="17">
        <f>E304</f>
        <v>28</v>
      </c>
      <c r="F305" s="11">
        <f>F$7</f>
        <v>0</v>
      </c>
      <c r="G305" s="40">
        <f>D305*E305*F305*(J$5+J$6+J$7+J$8)</f>
        <v>0</v>
      </c>
      <c r="H305" s="10" t="str">
        <f>$E$5</f>
        <v>zw</v>
      </c>
      <c r="I305" s="19">
        <f t="shared" si="155"/>
        <v>0</v>
      </c>
      <c r="J305" s="20">
        <f t="shared" si="156"/>
        <v>0</v>
      </c>
      <c r="K305" s="18">
        <f t="shared" si="157"/>
        <v>0</v>
      </c>
      <c r="L305" s="10" t="str">
        <f>$E$5</f>
        <v>zw</v>
      </c>
      <c r="M305" s="19">
        <f t="shared" si="158"/>
        <v>0</v>
      </c>
      <c r="N305" s="20">
        <f t="shared" si="159"/>
        <v>0</v>
      </c>
    </row>
    <row r="306" spans="1:14" ht="12.75" customHeight="1">
      <c r="A306" s="336"/>
      <c r="B306" s="340"/>
      <c r="C306" s="345"/>
      <c r="D306" s="327"/>
      <c r="E306" s="17">
        <f t="shared" si="160"/>
        <v>28</v>
      </c>
      <c r="F306" s="11">
        <f>F$8</f>
        <v>0</v>
      </c>
      <c r="G306" s="40">
        <f>D305*E306*F306*(J$5+J$6+J$7+J$8)</f>
        <v>0</v>
      </c>
      <c r="H306" s="10">
        <f>$E$6</f>
        <v>0.23</v>
      </c>
      <c r="I306" s="19">
        <f t="shared" si="155"/>
        <v>0</v>
      </c>
      <c r="J306" s="20">
        <f t="shared" si="156"/>
        <v>0</v>
      </c>
      <c r="K306" s="18">
        <f t="shared" si="157"/>
        <v>0</v>
      </c>
      <c r="L306" s="10">
        <f>$E$6</f>
        <v>0.23</v>
      </c>
      <c r="M306" s="19">
        <f t="shared" si="158"/>
        <v>0</v>
      </c>
      <c r="N306" s="20">
        <f t="shared" si="159"/>
        <v>0</v>
      </c>
    </row>
    <row r="307" spans="1:14" ht="12.75" customHeight="1">
      <c r="A307" s="336"/>
      <c r="B307" s="340"/>
      <c r="C307" s="345" t="s">
        <v>10</v>
      </c>
      <c r="D307" s="327">
        <v>38.79</v>
      </c>
      <c r="E307" s="17">
        <f t="shared" si="160"/>
        <v>28</v>
      </c>
      <c r="F307" s="11">
        <f>F$9</f>
        <v>0</v>
      </c>
      <c r="G307" s="40">
        <f>D307*E307*F307*(J$5+J$6+J$7+J$8)</f>
        <v>0</v>
      </c>
      <c r="H307" s="10" t="str">
        <f>$E$5</f>
        <v>zw</v>
      </c>
      <c r="I307" s="19">
        <f t="shared" si="155"/>
        <v>0</v>
      </c>
      <c r="J307" s="20">
        <f t="shared" si="156"/>
        <v>0</v>
      </c>
      <c r="K307" s="18">
        <f t="shared" si="157"/>
        <v>0</v>
      </c>
      <c r="L307" s="10" t="str">
        <f>$E$5</f>
        <v>zw</v>
      </c>
      <c r="M307" s="19">
        <f t="shared" si="158"/>
        <v>0</v>
      </c>
      <c r="N307" s="20">
        <f t="shared" si="159"/>
        <v>0</v>
      </c>
    </row>
    <row r="308" spans="1:14" ht="12.75" customHeight="1">
      <c r="A308" s="336"/>
      <c r="B308" s="340"/>
      <c r="C308" s="345"/>
      <c r="D308" s="327"/>
      <c r="E308" s="17">
        <f t="shared" si="160"/>
        <v>28</v>
      </c>
      <c r="F308" s="11">
        <f>F$10</f>
        <v>0</v>
      </c>
      <c r="G308" s="40">
        <f>D307*E308*F308*(J$5+J$6+J$7+J$8)</f>
        <v>0</v>
      </c>
      <c r="H308" s="10">
        <f>$E$6</f>
        <v>0.23</v>
      </c>
      <c r="I308" s="19">
        <f t="shared" si="155"/>
        <v>0</v>
      </c>
      <c r="J308" s="20">
        <f t="shared" si="156"/>
        <v>0</v>
      </c>
      <c r="K308" s="18">
        <f t="shared" si="157"/>
        <v>0</v>
      </c>
      <c r="L308" s="10">
        <f>$E$6</f>
        <v>0.23</v>
      </c>
      <c r="M308" s="19">
        <f t="shared" si="158"/>
        <v>0</v>
      </c>
      <c r="N308" s="20">
        <f t="shared" si="159"/>
        <v>0</v>
      </c>
    </row>
    <row r="309" spans="1:14" ht="12.75" customHeight="1">
      <c r="A309" s="336"/>
      <c r="B309" s="340"/>
      <c r="C309" s="345" t="s">
        <v>11</v>
      </c>
      <c r="D309" s="327">
        <v>0</v>
      </c>
      <c r="E309" s="17">
        <f t="shared" si="160"/>
        <v>28</v>
      </c>
      <c r="F309" s="11">
        <f>F$11</f>
        <v>0</v>
      </c>
      <c r="G309" s="40">
        <f>D309*E309*F309*(J$5+J$6+J$7+J$8)</f>
        <v>0</v>
      </c>
      <c r="H309" s="10" t="str">
        <f>$E$5</f>
        <v>zw</v>
      </c>
      <c r="I309" s="19">
        <f t="shared" si="155"/>
        <v>0</v>
      </c>
      <c r="J309" s="20">
        <f t="shared" si="156"/>
        <v>0</v>
      </c>
      <c r="K309" s="18">
        <f t="shared" si="157"/>
        <v>0</v>
      </c>
      <c r="L309" s="10" t="str">
        <f>$E$5</f>
        <v>zw</v>
      </c>
      <c r="M309" s="19">
        <f t="shared" si="158"/>
        <v>0</v>
      </c>
      <c r="N309" s="20">
        <f t="shared" si="159"/>
        <v>0</v>
      </c>
    </row>
    <row r="310" spans="1:14" ht="12.75" customHeight="1">
      <c r="A310" s="336"/>
      <c r="B310" s="340"/>
      <c r="C310" s="345"/>
      <c r="D310" s="327"/>
      <c r="E310" s="17">
        <f t="shared" si="160"/>
        <v>28</v>
      </c>
      <c r="F310" s="11">
        <f>F$12</f>
        <v>0</v>
      </c>
      <c r="G310" s="40">
        <f>D309*E310*F310*(J$5+J$6+J$7+J$8)</f>
        <v>0</v>
      </c>
      <c r="H310" s="10">
        <f>$E$6</f>
        <v>0.23</v>
      </c>
      <c r="I310" s="19">
        <f t="shared" si="155"/>
        <v>0</v>
      </c>
      <c r="J310" s="20">
        <f t="shared" si="156"/>
        <v>0</v>
      </c>
      <c r="K310" s="18">
        <f t="shared" si="157"/>
        <v>0</v>
      </c>
      <c r="L310" s="10">
        <f>$E$6</f>
        <v>0.23</v>
      </c>
      <c r="M310" s="19">
        <f t="shared" si="158"/>
        <v>0</v>
      </c>
      <c r="N310" s="20">
        <f t="shared" si="159"/>
        <v>0</v>
      </c>
    </row>
    <row r="311" spans="1:14" ht="12.75" customHeight="1">
      <c r="A311" s="336"/>
      <c r="B311" s="340"/>
      <c r="C311" s="345" t="s">
        <v>12</v>
      </c>
      <c r="D311" s="327">
        <v>23.77</v>
      </c>
      <c r="E311" s="17">
        <f t="shared" si="160"/>
        <v>28</v>
      </c>
      <c r="F311" s="11">
        <f>F$13</f>
        <v>0</v>
      </c>
      <c r="G311" s="40">
        <f>D311*E311*F311*(J$5+J$6+J$7+J$8)</f>
        <v>0</v>
      </c>
      <c r="H311" s="10" t="str">
        <f>$E$5</f>
        <v>zw</v>
      </c>
      <c r="I311" s="19">
        <f t="shared" si="155"/>
        <v>0</v>
      </c>
      <c r="J311" s="20">
        <f t="shared" si="156"/>
        <v>0</v>
      </c>
      <c r="K311" s="18">
        <f t="shared" si="157"/>
        <v>0</v>
      </c>
      <c r="L311" s="10" t="str">
        <f>$E$5</f>
        <v>zw</v>
      </c>
      <c r="M311" s="19">
        <f t="shared" si="158"/>
        <v>0</v>
      </c>
      <c r="N311" s="20">
        <f t="shared" si="159"/>
        <v>0</v>
      </c>
    </row>
    <row r="312" spans="1:14" ht="12.75" customHeight="1" thickBot="1">
      <c r="A312" s="336"/>
      <c r="B312" s="341"/>
      <c r="C312" s="346"/>
      <c r="D312" s="328"/>
      <c r="E312" s="17">
        <f t="shared" si="160"/>
        <v>28</v>
      </c>
      <c r="F312" s="11">
        <f>F$14</f>
        <v>0</v>
      </c>
      <c r="G312" s="40">
        <f>D311*E312*F312*(J$5+J$6+J$7+J$8)</f>
        <v>0</v>
      </c>
      <c r="H312" s="21">
        <f>$E$6</f>
        <v>0.23</v>
      </c>
      <c r="I312" s="22">
        <f t="shared" si="155"/>
        <v>0</v>
      </c>
      <c r="J312" s="23">
        <f t="shared" si="156"/>
        <v>0</v>
      </c>
      <c r="K312" s="18">
        <f t="shared" si="157"/>
        <v>0</v>
      </c>
      <c r="L312" s="21">
        <f>$E$6</f>
        <v>0.23</v>
      </c>
      <c r="M312" s="22">
        <f t="shared" si="158"/>
        <v>0</v>
      </c>
      <c r="N312" s="23">
        <f t="shared" si="159"/>
        <v>0</v>
      </c>
    </row>
    <row r="313" spans="1:14" ht="12.75" customHeight="1">
      <c r="A313" s="337"/>
      <c r="B313" s="329" t="s">
        <v>59</v>
      </c>
      <c r="C313" s="330"/>
      <c r="D313" s="285">
        <f>SUM(D303:D312)</f>
        <v>197.58</v>
      </c>
      <c r="E313" s="283" t="s">
        <v>18</v>
      </c>
      <c r="F313" s="323" t="s">
        <v>18</v>
      </c>
      <c r="G313" s="41">
        <f>G303+G305+G307+G309+G311</f>
        <v>0</v>
      </c>
      <c r="H313" s="171" t="str">
        <f>$E$5</f>
        <v>zw</v>
      </c>
      <c r="I313" s="25">
        <f aca="true" t="shared" si="161" ref="I313:K314">I303+I305+I307+I309+I311</f>
        <v>0</v>
      </c>
      <c r="J313" s="26">
        <f t="shared" si="161"/>
        <v>0</v>
      </c>
      <c r="K313" s="41">
        <f t="shared" si="161"/>
        <v>0</v>
      </c>
      <c r="L313" s="171" t="str">
        <f>$E$5</f>
        <v>zw</v>
      </c>
      <c r="M313" s="25">
        <f>M303+M305+M307+M309+M311</f>
        <v>0</v>
      </c>
      <c r="N313" s="26">
        <f>N303+N305+N307+N309+N311</f>
        <v>0</v>
      </c>
    </row>
    <row r="314" spans="1:14" ht="12.75" customHeight="1" thickBot="1">
      <c r="A314" s="338"/>
      <c r="B314" s="331"/>
      <c r="C314" s="332"/>
      <c r="D314" s="284"/>
      <c r="E314" s="280"/>
      <c r="F314" s="324"/>
      <c r="G314" s="42">
        <f>G304+G306+G308+G310+G312</f>
        <v>0</v>
      </c>
      <c r="H314" s="16">
        <f>$E$6</f>
        <v>0.23</v>
      </c>
      <c r="I314" s="27">
        <f t="shared" si="161"/>
        <v>0</v>
      </c>
      <c r="J314" s="28">
        <f t="shared" si="161"/>
        <v>0</v>
      </c>
      <c r="K314" s="42">
        <f t="shared" si="161"/>
        <v>0</v>
      </c>
      <c r="L314" s="16">
        <f>$E$6</f>
        <v>0.23</v>
      </c>
      <c r="M314" s="27">
        <f>M304+M306+M308+M310+M312</f>
        <v>0</v>
      </c>
      <c r="N314" s="28">
        <f>N304+N306+N308+N310+N312</f>
        <v>0</v>
      </c>
    </row>
    <row r="315" spans="1:15" ht="12.75" customHeight="1" thickBot="1">
      <c r="A315" s="51"/>
      <c r="B315" s="52"/>
      <c r="C315" s="52"/>
      <c r="D315" s="53"/>
      <c r="E315" s="54"/>
      <c r="F315" s="55"/>
      <c r="G315" s="56"/>
      <c r="H315" s="57"/>
      <c r="I315" s="56"/>
      <c r="J315" s="56"/>
      <c r="K315" s="56"/>
      <c r="L315" s="57"/>
      <c r="M315" s="56"/>
      <c r="N315" s="56"/>
      <c r="O315" s="14"/>
    </row>
    <row r="316" spans="1:15" ht="12.75" customHeight="1" thickBot="1">
      <c r="A316" s="33">
        <v>1</v>
      </c>
      <c r="B316" s="34">
        <v>2</v>
      </c>
      <c r="C316" s="37">
        <v>3</v>
      </c>
      <c r="D316" s="38">
        <v>4</v>
      </c>
      <c r="E316" s="34">
        <v>5</v>
      </c>
      <c r="F316" s="43" t="s">
        <v>53</v>
      </c>
      <c r="G316" s="38">
        <v>7</v>
      </c>
      <c r="H316" s="35">
        <v>8</v>
      </c>
      <c r="I316" s="36">
        <v>9</v>
      </c>
      <c r="J316" s="37">
        <v>10</v>
      </c>
      <c r="K316" s="34">
        <v>11</v>
      </c>
      <c r="L316" s="35">
        <v>12</v>
      </c>
      <c r="M316" s="36">
        <v>13</v>
      </c>
      <c r="N316" s="37">
        <v>14</v>
      </c>
      <c r="O316" s="14"/>
    </row>
    <row r="317" spans="1:14" ht="12.75" customHeight="1">
      <c r="A317" s="335">
        <f>A303+1</f>
        <v>24</v>
      </c>
      <c r="B317" s="339" t="s">
        <v>192</v>
      </c>
      <c r="C317" s="342" t="s">
        <v>176</v>
      </c>
      <c r="D317" s="344">
        <v>0</v>
      </c>
      <c r="E317" s="29">
        <f>8*5</f>
        <v>40</v>
      </c>
      <c r="F317" s="7">
        <f>F$5</f>
        <v>0</v>
      </c>
      <c r="G317" s="39">
        <f>D317*E317*F317*(J$5+J$6+J$7+J$8)</f>
        <v>0</v>
      </c>
      <c r="H317" s="6" t="str">
        <f>$E$5</f>
        <v>zw</v>
      </c>
      <c r="I317" s="31">
        <f aca="true" t="shared" si="162" ref="I317:I326">IF(H317="zw",0,G317*H317)</f>
        <v>0</v>
      </c>
      <c r="J317" s="32">
        <f aca="true" t="shared" si="163" ref="J317:J326">G317+I317</f>
        <v>0</v>
      </c>
      <c r="K317" s="30">
        <f aca="true" t="shared" si="164" ref="K317:K326">G317/N$6</f>
        <v>0</v>
      </c>
      <c r="L317" s="6" t="str">
        <f>$E$5</f>
        <v>zw</v>
      </c>
      <c r="M317" s="31">
        <f aca="true" t="shared" si="165" ref="M317:M326">IF(L317="zw",0,K317*L317)</f>
        <v>0</v>
      </c>
      <c r="N317" s="32">
        <f aca="true" t="shared" si="166" ref="N317:N326">K317+M317</f>
        <v>0</v>
      </c>
    </row>
    <row r="318" spans="1:14" ht="12.75" customHeight="1">
      <c r="A318" s="336"/>
      <c r="B318" s="340"/>
      <c r="C318" s="343"/>
      <c r="D318" s="327"/>
      <c r="E318" s="29">
        <f>E317</f>
        <v>40</v>
      </c>
      <c r="F318" s="11">
        <f>F$6</f>
        <v>0</v>
      </c>
      <c r="G318" s="40">
        <f>D317*E318*F318*(J$5+J$6+J$7+J$8)</f>
        <v>0</v>
      </c>
      <c r="H318" s="10">
        <f>$E$6</f>
        <v>0.23</v>
      </c>
      <c r="I318" s="19">
        <f t="shared" si="162"/>
        <v>0</v>
      </c>
      <c r="J318" s="20">
        <f t="shared" si="163"/>
        <v>0</v>
      </c>
      <c r="K318" s="18">
        <f t="shared" si="164"/>
        <v>0</v>
      </c>
      <c r="L318" s="10">
        <f>$E$6</f>
        <v>0.23</v>
      </c>
      <c r="M318" s="19">
        <f t="shared" si="165"/>
        <v>0</v>
      </c>
      <c r="N318" s="20">
        <f t="shared" si="166"/>
        <v>0</v>
      </c>
    </row>
    <row r="319" spans="1:14" ht="12.75" customHeight="1">
      <c r="A319" s="336"/>
      <c r="B319" s="340"/>
      <c r="C319" s="345" t="s">
        <v>9</v>
      </c>
      <c r="D319" s="327">
        <v>261.83</v>
      </c>
      <c r="E319" s="29">
        <f>E318</f>
        <v>40</v>
      </c>
      <c r="F319" s="11">
        <f>F$7</f>
        <v>0</v>
      </c>
      <c r="G319" s="40">
        <f>D319*E319*F319*(J$5+J$6+J$7+J$8)</f>
        <v>0</v>
      </c>
      <c r="H319" s="10" t="str">
        <f>$E$5</f>
        <v>zw</v>
      </c>
      <c r="I319" s="19">
        <f t="shared" si="162"/>
        <v>0</v>
      </c>
      <c r="J319" s="20">
        <f t="shared" si="163"/>
        <v>0</v>
      </c>
      <c r="K319" s="18">
        <f t="shared" si="164"/>
        <v>0</v>
      </c>
      <c r="L319" s="10" t="str">
        <f>$E$5</f>
        <v>zw</v>
      </c>
      <c r="M319" s="19">
        <f t="shared" si="165"/>
        <v>0</v>
      </c>
      <c r="N319" s="20">
        <f t="shared" si="166"/>
        <v>0</v>
      </c>
    </row>
    <row r="320" spans="1:14" ht="12.75" customHeight="1">
      <c r="A320" s="336"/>
      <c r="B320" s="340"/>
      <c r="C320" s="345"/>
      <c r="D320" s="327"/>
      <c r="E320" s="29">
        <f aca="true" t="shared" si="167" ref="E320:E326">E319</f>
        <v>40</v>
      </c>
      <c r="F320" s="11">
        <f>F$8</f>
        <v>0</v>
      </c>
      <c r="G320" s="40">
        <f>D319*E320*F320*(J$5+J$6+J$7+J$8)</f>
        <v>0</v>
      </c>
      <c r="H320" s="10">
        <f>$E$6</f>
        <v>0.23</v>
      </c>
      <c r="I320" s="19">
        <f t="shared" si="162"/>
        <v>0</v>
      </c>
      <c r="J320" s="20">
        <f t="shared" si="163"/>
        <v>0</v>
      </c>
      <c r="K320" s="18">
        <f t="shared" si="164"/>
        <v>0</v>
      </c>
      <c r="L320" s="10">
        <f>$E$6</f>
        <v>0.23</v>
      </c>
      <c r="M320" s="19">
        <f t="shared" si="165"/>
        <v>0</v>
      </c>
      <c r="N320" s="20">
        <f t="shared" si="166"/>
        <v>0</v>
      </c>
    </row>
    <row r="321" spans="1:14" ht="12.75" customHeight="1">
      <c r="A321" s="336"/>
      <c r="B321" s="340"/>
      <c r="C321" s="345" t="s">
        <v>10</v>
      </c>
      <c r="D321" s="327">
        <v>18.92</v>
      </c>
      <c r="E321" s="29">
        <f t="shared" si="167"/>
        <v>40</v>
      </c>
      <c r="F321" s="11">
        <f>F$9</f>
        <v>0</v>
      </c>
      <c r="G321" s="40">
        <f>D321*E321*F321*(J$5+J$6+J$7+J$8)</f>
        <v>0</v>
      </c>
      <c r="H321" s="10" t="str">
        <f>$E$5</f>
        <v>zw</v>
      </c>
      <c r="I321" s="19">
        <f t="shared" si="162"/>
        <v>0</v>
      </c>
      <c r="J321" s="20">
        <f t="shared" si="163"/>
        <v>0</v>
      </c>
      <c r="K321" s="18">
        <f t="shared" si="164"/>
        <v>0</v>
      </c>
      <c r="L321" s="10" t="str">
        <f>$E$5</f>
        <v>zw</v>
      </c>
      <c r="M321" s="19">
        <f t="shared" si="165"/>
        <v>0</v>
      </c>
      <c r="N321" s="20">
        <f t="shared" si="166"/>
        <v>0</v>
      </c>
    </row>
    <row r="322" spans="1:14" ht="12.75" customHeight="1">
      <c r="A322" s="336"/>
      <c r="B322" s="340"/>
      <c r="C322" s="345"/>
      <c r="D322" s="327"/>
      <c r="E322" s="29">
        <f t="shared" si="167"/>
        <v>40</v>
      </c>
      <c r="F322" s="11">
        <f>F$10</f>
        <v>0</v>
      </c>
      <c r="G322" s="40">
        <f>D321*E322*F322*(J$5+J$6+J$7+J$8)</f>
        <v>0</v>
      </c>
      <c r="H322" s="10">
        <f>$E$6</f>
        <v>0.23</v>
      </c>
      <c r="I322" s="19">
        <f t="shared" si="162"/>
        <v>0</v>
      </c>
      <c r="J322" s="20">
        <f t="shared" si="163"/>
        <v>0</v>
      </c>
      <c r="K322" s="18">
        <f t="shared" si="164"/>
        <v>0</v>
      </c>
      <c r="L322" s="10">
        <f>$E$6</f>
        <v>0.23</v>
      </c>
      <c r="M322" s="19">
        <f t="shared" si="165"/>
        <v>0</v>
      </c>
      <c r="N322" s="20">
        <f t="shared" si="166"/>
        <v>0</v>
      </c>
    </row>
    <row r="323" spans="1:14" ht="12.75" customHeight="1">
      <c r="A323" s="336"/>
      <c r="B323" s="340"/>
      <c r="C323" s="345" t="s">
        <v>11</v>
      </c>
      <c r="D323" s="327">
        <v>91.45</v>
      </c>
      <c r="E323" s="29">
        <f t="shared" si="167"/>
        <v>40</v>
      </c>
      <c r="F323" s="11">
        <f>F$11</f>
        <v>0</v>
      </c>
      <c r="G323" s="40">
        <f>D323*E323*F323*(J$5+J$6+J$7+J$8)</f>
        <v>0</v>
      </c>
      <c r="H323" s="10" t="str">
        <f>$E$5</f>
        <v>zw</v>
      </c>
      <c r="I323" s="19">
        <f t="shared" si="162"/>
        <v>0</v>
      </c>
      <c r="J323" s="20">
        <f t="shared" si="163"/>
        <v>0</v>
      </c>
      <c r="K323" s="18">
        <f t="shared" si="164"/>
        <v>0</v>
      </c>
      <c r="L323" s="10" t="str">
        <f>$E$5</f>
        <v>zw</v>
      </c>
      <c r="M323" s="19">
        <f t="shared" si="165"/>
        <v>0</v>
      </c>
      <c r="N323" s="20">
        <f t="shared" si="166"/>
        <v>0</v>
      </c>
    </row>
    <row r="324" spans="1:14" ht="12.75" customHeight="1">
      <c r="A324" s="336"/>
      <c r="B324" s="340"/>
      <c r="C324" s="345"/>
      <c r="D324" s="327"/>
      <c r="E324" s="29">
        <f t="shared" si="167"/>
        <v>40</v>
      </c>
      <c r="F324" s="11">
        <f>F$12</f>
        <v>0</v>
      </c>
      <c r="G324" s="40">
        <f>D323*E324*F324*(J$5+J$6+J$7+J$8)</f>
        <v>0</v>
      </c>
      <c r="H324" s="10">
        <f>$E$6</f>
        <v>0.23</v>
      </c>
      <c r="I324" s="19">
        <f t="shared" si="162"/>
        <v>0</v>
      </c>
      <c r="J324" s="20">
        <f t="shared" si="163"/>
        <v>0</v>
      </c>
      <c r="K324" s="18">
        <f t="shared" si="164"/>
        <v>0</v>
      </c>
      <c r="L324" s="10">
        <f>$E$6</f>
        <v>0.23</v>
      </c>
      <c r="M324" s="19">
        <f t="shared" si="165"/>
        <v>0</v>
      </c>
      <c r="N324" s="20">
        <f t="shared" si="166"/>
        <v>0</v>
      </c>
    </row>
    <row r="325" spans="1:14" ht="12.75" customHeight="1">
      <c r="A325" s="336"/>
      <c r="B325" s="340"/>
      <c r="C325" s="345" t="s">
        <v>12</v>
      </c>
      <c r="D325" s="327">
        <v>6.95</v>
      </c>
      <c r="E325" s="29">
        <f t="shared" si="167"/>
        <v>40</v>
      </c>
      <c r="F325" s="11">
        <f>F$13</f>
        <v>0</v>
      </c>
      <c r="G325" s="40">
        <f>D325*E325*F325*(J$5+J$6+J$7+J$8)</f>
        <v>0</v>
      </c>
      <c r="H325" s="10" t="str">
        <f>$E$5</f>
        <v>zw</v>
      </c>
      <c r="I325" s="19">
        <f t="shared" si="162"/>
        <v>0</v>
      </c>
      <c r="J325" s="20">
        <f t="shared" si="163"/>
        <v>0</v>
      </c>
      <c r="K325" s="18">
        <f t="shared" si="164"/>
        <v>0</v>
      </c>
      <c r="L325" s="10" t="str">
        <f>$E$5</f>
        <v>zw</v>
      </c>
      <c r="M325" s="19">
        <f t="shared" si="165"/>
        <v>0</v>
      </c>
      <c r="N325" s="20">
        <f t="shared" si="166"/>
        <v>0</v>
      </c>
    </row>
    <row r="326" spans="1:14" ht="12.75" customHeight="1" thickBot="1">
      <c r="A326" s="336"/>
      <c r="B326" s="341"/>
      <c r="C326" s="346"/>
      <c r="D326" s="328"/>
      <c r="E326" s="29">
        <f t="shared" si="167"/>
        <v>40</v>
      </c>
      <c r="F326" s="11">
        <f>F$14</f>
        <v>0</v>
      </c>
      <c r="G326" s="40">
        <f>D325*E326*F326*(J$5+J$6+J$7+J$8)</f>
        <v>0</v>
      </c>
      <c r="H326" s="21">
        <f>$E$6</f>
        <v>0.23</v>
      </c>
      <c r="I326" s="22">
        <f t="shared" si="162"/>
        <v>0</v>
      </c>
      <c r="J326" s="23">
        <f t="shared" si="163"/>
        <v>0</v>
      </c>
      <c r="K326" s="18">
        <f t="shared" si="164"/>
        <v>0</v>
      </c>
      <c r="L326" s="21">
        <f>$E$6</f>
        <v>0.23</v>
      </c>
      <c r="M326" s="22">
        <f t="shared" si="165"/>
        <v>0</v>
      </c>
      <c r="N326" s="23">
        <f t="shared" si="166"/>
        <v>0</v>
      </c>
    </row>
    <row r="327" spans="1:14" ht="12.75" customHeight="1">
      <c r="A327" s="337"/>
      <c r="B327" s="329" t="s">
        <v>40</v>
      </c>
      <c r="C327" s="330"/>
      <c r="D327" s="285">
        <f>SUM(D317:D326)</f>
        <v>379.15</v>
      </c>
      <c r="E327" s="283" t="s">
        <v>18</v>
      </c>
      <c r="F327" s="323" t="s">
        <v>18</v>
      </c>
      <c r="G327" s="41">
        <f>G317+G319+G321+G323+G325</f>
        <v>0</v>
      </c>
      <c r="H327" s="171" t="str">
        <f>$E$5</f>
        <v>zw</v>
      </c>
      <c r="I327" s="25">
        <f aca="true" t="shared" si="168" ref="I327:K328">I317+I319+I321+I323+I325</f>
        <v>0</v>
      </c>
      <c r="J327" s="26">
        <f t="shared" si="168"/>
        <v>0</v>
      </c>
      <c r="K327" s="41">
        <f t="shared" si="168"/>
        <v>0</v>
      </c>
      <c r="L327" s="171" t="str">
        <f>$E$5</f>
        <v>zw</v>
      </c>
      <c r="M327" s="25">
        <f>M317+M319+M321+M323+M325</f>
        <v>0</v>
      </c>
      <c r="N327" s="26">
        <f>N317+N319+N321+N323+N325</f>
        <v>0</v>
      </c>
    </row>
    <row r="328" spans="1:14" ht="12.75" customHeight="1" thickBot="1">
      <c r="A328" s="338"/>
      <c r="B328" s="331"/>
      <c r="C328" s="332"/>
      <c r="D328" s="284"/>
      <c r="E328" s="280"/>
      <c r="F328" s="324"/>
      <c r="G328" s="42">
        <f>G318+G320+G322+G324+G326</f>
        <v>0</v>
      </c>
      <c r="H328" s="16">
        <f>$E$6</f>
        <v>0.23</v>
      </c>
      <c r="I328" s="27">
        <f t="shared" si="168"/>
        <v>0</v>
      </c>
      <c r="J328" s="28">
        <f t="shared" si="168"/>
        <v>0</v>
      </c>
      <c r="K328" s="42">
        <f t="shared" si="168"/>
        <v>0</v>
      </c>
      <c r="L328" s="16">
        <f>$E$6</f>
        <v>0.23</v>
      </c>
      <c r="M328" s="27">
        <f>M318+M320+M322+M324+M326</f>
        <v>0</v>
      </c>
      <c r="N328" s="28">
        <f>N318+N320+N322+N324+N326</f>
        <v>0</v>
      </c>
    </row>
    <row r="329" spans="1:14" ht="12.75" customHeight="1">
      <c r="A329" s="336">
        <f>A317+1</f>
        <v>25</v>
      </c>
      <c r="B329" s="339" t="s">
        <v>188</v>
      </c>
      <c r="C329" s="342" t="s">
        <v>176</v>
      </c>
      <c r="D329" s="344">
        <v>0</v>
      </c>
      <c r="E329" s="29">
        <f>2*5</f>
        <v>10</v>
      </c>
      <c r="F329" s="7">
        <f>F$5</f>
        <v>0</v>
      </c>
      <c r="G329" s="39">
        <f>D329*E329*F329*(J$5+J$6+J$7+J$8)</f>
        <v>0</v>
      </c>
      <c r="H329" s="6" t="str">
        <f>$E$5</f>
        <v>zw</v>
      </c>
      <c r="I329" s="31">
        <f aca="true" t="shared" si="169" ref="I329:I338">IF(H329="zw",0,G329*H329)</f>
        <v>0</v>
      </c>
      <c r="J329" s="32">
        <f aca="true" t="shared" si="170" ref="J329:J338">G329+I329</f>
        <v>0</v>
      </c>
      <c r="K329" s="30">
        <f aca="true" t="shared" si="171" ref="K329:K338">G329/N$6</f>
        <v>0</v>
      </c>
      <c r="L329" s="6" t="str">
        <f>$E$5</f>
        <v>zw</v>
      </c>
      <c r="M329" s="31">
        <f aca="true" t="shared" si="172" ref="M329:M338">IF(L329="zw",0,K329*L329)</f>
        <v>0</v>
      </c>
      <c r="N329" s="32">
        <f aca="true" t="shared" si="173" ref="N329:N338">K329+M329</f>
        <v>0</v>
      </c>
    </row>
    <row r="330" spans="1:14" ht="12.75" customHeight="1">
      <c r="A330" s="336"/>
      <c r="B330" s="340"/>
      <c r="C330" s="343"/>
      <c r="D330" s="327"/>
      <c r="E330" s="17">
        <f aca="true" t="shared" si="174" ref="E330:E338">E329</f>
        <v>10</v>
      </c>
      <c r="F330" s="11">
        <f>F$6</f>
        <v>0</v>
      </c>
      <c r="G330" s="40">
        <f>D329*E330*F330*(J$5+J$6+J$7+J$8)</f>
        <v>0</v>
      </c>
      <c r="H330" s="10">
        <f>$E$6</f>
        <v>0.23</v>
      </c>
      <c r="I330" s="19">
        <f t="shared" si="169"/>
        <v>0</v>
      </c>
      <c r="J330" s="20">
        <f t="shared" si="170"/>
        <v>0</v>
      </c>
      <c r="K330" s="18">
        <f t="shared" si="171"/>
        <v>0</v>
      </c>
      <c r="L330" s="10">
        <f>$E$6</f>
        <v>0.23</v>
      </c>
      <c r="M330" s="19">
        <f t="shared" si="172"/>
        <v>0</v>
      </c>
      <c r="N330" s="20">
        <f t="shared" si="173"/>
        <v>0</v>
      </c>
    </row>
    <row r="331" spans="1:14" ht="12.75" customHeight="1">
      <c r="A331" s="336"/>
      <c r="B331" s="340"/>
      <c r="C331" s="345" t="s">
        <v>9</v>
      </c>
      <c r="D331" s="327">
        <v>198.02</v>
      </c>
      <c r="E331" s="17">
        <f>E330</f>
        <v>10</v>
      </c>
      <c r="F331" s="11">
        <f>F$7</f>
        <v>0</v>
      </c>
      <c r="G331" s="40">
        <f>D331*E331*F331*(J$5+J$6+J$7+J$8)</f>
        <v>0</v>
      </c>
      <c r="H331" s="10" t="str">
        <f>$E$5</f>
        <v>zw</v>
      </c>
      <c r="I331" s="19">
        <f t="shared" si="169"/>
        <v>0</v>
      </c>
      <c r="J331" s="20">
        <f t="shared" si="170"/>
        <v>0</v>
      </c>
      <c r="K331" s="18">
        <f t="shared" si="171"/>
        <v>0</v>
      </c>
      <c r="L331" s="10" t="str">
        <f>$E$5</f>
        <v>zw</v>
      </c>
      <c r="M331" s="19">
        <f t="shared" si="172"/>
        <v>0</v>
      </c>
      <c r="N331" s="20">
        <f t="shared" si="173"/>
        <v>0</v>
      </c>
    </row>
    <row r="332" spans="1:14" ht="12.75" customHeight="1">
      <c r="A332" s="336"/>
      <c r="B332" s="340"/>
      <c r="C332" s="345"/>
      <c r="D332" s="327"/>
      <c r="E332" s="17">
        <f t="shared" si="174"/>
        <v>10</v>
      </c>
      <c r="F332" s="11">
        <f>F$8</f>
        <v>0</v>
      </c>
      <c r="G332" s="40">
        <f>D331*E332*F332*(J$5+J$6+J$7+J$8)</f>
        <v>0</v>
      </c>
      <c r="H332" s="10">
        <f>$E$6</f>
        <v>0.23</v>
      </c>
      <c r="I332" s="19">
        <f t="shared" si="169"/>
        <v>0</v>
      </c>
      <c r="J332" s="20">
        <f t="shared" si="170"/>
        <v>0</v>
      </c>
      <c r="K332" s="18">
        <f t="shared" si="171"/>
        <v>0</v>
      </c>
      <c r="L332" s="10">
        <f>$E$6</f>
        <v>0.23</v>
      </c>
      <c r="M332" s="19">
        <f t="shared" si="172"/>
        <v>0</v>
      </c>
      <c r="N332" s="20">
        <f t="shared" si="173"/>
        <v>0</v>
      </c>
    </row>
    <row r="333" spans="1:14" ht="12.75" customHeight="1">
      <c r="A333" s="336"/>
      <c r="B333" s="340"/>
      <c r="C333" s="345" t="s">
        <v>10</v>
      </c>
      <c r="D333" s="327">
        <v>0</v>
      </c>
      <c r="E333" s="17">
        <f t="shared" si="174"/>
        <v>10</v>
      </c>
      <c r="F333" s="11">
        <f>F$9</f>
        <v>0</v>
      </c>
      <c r="G333" s="40">
        <f>D333*E333*F333*(J$5+J$6+J$7+J$8)</f>
        <v>0</v>
      </c>
      <c r="H333" s="10" t="str">
        <f>$E$5</f>
        <v>zw</v>
      </c>
      <c r="I333" s="19">
        <f t="shared" si="169"/>
        <v>0</v>
      </c>
      <c r="J333" s="20">
        <f t="shared" si="170"/>
        <v>0</v>
      </c>
      <c r="K333" s="18">
        <f t="shared" si="171"/>
        <v>0</v>
      </c>
      <c r="L333" s="10" t="str">
        <f>$E$5</f>
        <v>zw</v>
      </c>
      <c r="M333" s="19">
        <f t="shared" si="172"/>
        <v>0</v>
      </c>
      <c r="N333" s="20">
        <f t="shared" si="173"/>
        <v>0</v>
      </c>
    </row>
    <row r="334" spans="1:14" ht="12.75" customHeight="1">
      <c r="A334" s="336"/>
      <c r="B334" s="340"/>
      <c r="C334" s="345"/>
      <c r="D334" s="327"/>
      <c r="E334" s="17">
        <f t="shared" si="174"/>
        <v>10</v>
      </c>
      <c r="F334" s="11">
        <f>F$10</f>
        <v>0</v>
      </c>
      <c r="G334" s="40">
        <f>D333*E334*F334*(J$5+J$6+J$7+J$8)</f>
        <v>0</v>
      </c>
      <c r="H334" s="10">
        <f>$E$6</f>
        <v>0.23</v>
      </c>
      <c r="I334" s="19">
        <f t="shared" si="169"/>
        <v>0</v>
      </c>
      <c r="J334" s="20">
        <f t="shared" si="170"/>
        <v>0</v>
      </c>
      <c r="K334" s="18">
        <f t="shared" si="171"/>
        <v>0</v>
      </c>
      <c r="L334" s="10">
        <f>$E$6</f>
        <v>0.23</v>
      </c>
      <c r="M334" s="19">
        <f t="shared" si="172"/>
        <v>0</v>
      </c>
      <c r="N334" s="20">
        <f t="shared" si="173"/>
        <v>0</v>
      </c>
    </row>
    <row r="335" spans="1:14" ht="12.75" customHeight="1">
      <c r="A335" s="336"/>
      <c r="B335" s="340"/>
      <c r="C335" s="345" t="s">
        <v>11</v>
      </c>
      <c r="D335" s="327">
        <v>0</v>
      </c>
      <c r="E335" s="17">
        <f t="shared" si="174"/>
        <v>10</v>
      </c>
      <c r="F335" s="11">
        <f>F$11</f>
        <v>0</v>
      </c>
      <c r="G335" s="40">
        <f>D335*E335*F335*(J$5+J$6+J$7+J$8)</f>
        <v>0</v>
      </c>
      <c r="H335" s="10" t="str">
        <f>$E$5</f>
        <v>zw</v>
      </c>
      <c r="I335" s="19">
        <f t="shared" si="169"/>
        <v>0</v>
      </c>
      <c r="J335" s="20">
        <f t="shared" si="170"/>
        <v>0</v>
      </c>
      <c r="K335" s="18">
        <f t="shared" si="171"/>
        <v>0</v>
      </c>
      <c r="L335" s="10" t="str">
        <f>$E$5</f>
        <v>zw</v>
      </c>
      <c r="M335" s="19">
        <f t="shared" si="172"/>
        <v>0</v>
      </c>
      <c r="N335" s="20">
        <f t="shared" si="173"/>
        <v>0</v>
      </c>
    </row>
    <row r="336" spans="1:14" ht="12.75" customHeight="1">
      <c r="A336" s="336"/>
      <c r="B336" s="340"/>
      <c r="C336" s="345"/>
      <c r="D336" s="327"/>
      <c r="E336" s="17">
        <f t="shared" si="174"/>
        <v>10</v>
      </c>
      <c r="F336" s="11">
        <f>F$12</f>
        <v>0</v>
      </c>
      <c r="G336" s="40">
        <f>D335*E336*F336*(J$5+J$6+J$7+J$8)</f>
        <v>0</v>
      </c>
      <c r="H336" s="10">
        <f>$E$6</f>
        <v>0.23</v>
      </c>
      <c r="I336" s="19">
        <f t="shared" si="169"/>
        <v>0</v>
      </c>
      <c r="J336" s="20">
        <f t="shared" si="170"/>
        <v>0</v>
      </c>
      <c r="K336" s="18">
        <f t="shared" si="171"/>
        <v>0</v>
      </c>
      <c r="L336" s="10">
        <f>$E$6</f>
        <v>0.23</v>
      </c>
      <c r="M336" s="19">
        <f t="shared" si="172"/>
        <v>0</v>
      </c>
      <c r="N336" s="20">
        <f t="shared" si="173"/>
        <v>0</v>
      </c>
    </row>
    <row r="337" spans="1:14" ht="12.75" customHeight="1">
      <c r="A337" s="336"/>
      <c r="B337" s="340"/>
      <c r="C337" s="345" t="s">
        <v>12</v>
      </c>
      <c r="D337" s="327">
        <v>14.28</v>
      </c>
      <c r="E337" s="17">
        <f t="shared" si="174"/>
        <v>10</v>
      </c>
      <c r="F337" s="11">
        <f>F$13</f>
        <v>0</v>
      </c>
      <c r="G337" s="40">
        <f>D337*E337*F337*(J$5+J$6+J$7+J$8)</f>
        <v>0</v>
      </c>
      <c r="H337" s="10" t="str">
        <f>$E$5</f>
        <v>zw</v>
      </c>
      <c r="I337" s="19">
        <f t="shared" si="169"/>
        <v>0</v>
      </c>
      <c r="J337" s="20">
        <f t="shared" si="170"/>
        <v>0</v>
      </c>
      <c r="K337" s="18">
        <f t="shared" si="171"/>
        <v>0</v>
      </c>
      <c r="L337" s="10" t="str">
        <f>$E$5</f>
        <v>zw</v>
      </c>
      <c r="M337" s="19">
        <f t="shared" si="172"/>
        <v>0</v>
      </c>
      <c r="N337" s="20">
        <f t="shared" si="173"/>
        <v>0</v>
      </c>
    </row>
    <row r="338" spans="1:14" ht="12.75" customHeight="1" thickBot="1">
      <c r="A338" s="336"/>
      <c r="B338" s="341"/>
      <c r="C338" s="346"/>
      <c r="D338" s="328"/>
      <c r="E338" s="17">
        <f t="shared" si="174"/>
        <v>10</v>
      </c>
      <c r="F338" s="11">
        <f>F$14</f>
        <v>0</v>
      </c>
      <c r="G338" s="40">
        <f>D337*E338*F338*(J$5+J$6+J$7+J$8)</f>
        <v>0</v>
      </c>
      <c r="H338" s="21">
        <f>$E$6</f>
        <v>0.23</v>
      </c>
      <c r="I338" s="22">
        <f t="shared" si="169"/>
        <v>0</v>
      </c>
      <c r="J338" s="23">
        <f t="shared" si="170"/>
        <v>0</v>
      </c>
      <c r="K338" s="18">
        <f t="shared" si="171"/>
        <v>0</v>
      </c>
      <c r="L338" s="21">
        <f>$E$6</f>
        <v>0.23</v>
      </c>
      <c r="M338" s="22">
        <f t="shared" si="172"/>
        <v>0</v>
      </c>
      <c r="N338" s="23">
        <f t="shared" si="173"/>
        <v>0</v>
      </c>
    </row>
    <row r="339" spans="1:14" ht="12.75" customHeight="1">
      <c r="A339" s="337"/>
      <c r="B339" s="329" t="s">
        <v>41</v>
      </c>
      <c r="C339" s="330"/>
      <c r="D339" s="285">
        <f>SUM(D329:D338)</f>
        <v>212.3</v>
      </c>
      <c r="E339" s="283" t="s">
        <v>18</v>
      </c>
      <c r="F339" s="323" t="s">
        <v>18</v>
      </c>
      <c r="G339" s="41">
        <f>G329+G331+G333+G335+G337</f>
        <v>0</v>
      </c>
      <c r="H339" s="171" t="str">
        <f>$E$5</f>
        <v>zw</v>
      </c>
      <c r="I339" s="25">
        <f aca="true" t="shared" si="175" ref="I339:K340">I329+I331+I333+I335+I337</f>
        <v>0</v>
      </c>
      <c r="J339" s="26">
        <f t="shared" si="175"/>
        <v>0</v>
      </c>
      <c r="K339" s="41">
        <f t="shared" si="175"/>
        <v>0</v>
      </c>
      <c r="L339" s="171" t="str">
        <f>$E$5</f>
        <v>zw</v>
      </c>
      <c r="M339" s="25">
        <f>M329+M331+M333+M335+M337</f>
        <v>0</v>
      </c>
      <c r="N339" s="26">
        <f>N329+N331+N333+N335+N337</f>
        <v>0</v>
      </c>
    </row>
    <row r="340" spans="1:14" ht="12.75" customHeight="1" thickBot="1">
      <c r="A340" s="338"/>
      <c r="B340" s="331"/>
      <c r="C340" s="332"/>
      <c r="D340" s="284"/>
      <c r="E340" s="280"/>
      <c r="F340" s="324"/>
      <c r="G340" s="42">
        <f>G330+G332+G334+G336+G338</f>
        <v>0</v>
      </c>
      <c r="H340" s="16">
        <f>$E$6</f>
        <v>0.23</v>
      </c>
      <c r="I340" s="27">
        <f t="shared" si="175"/>
        <v>0</v>
      </c>
      <c r="J340" s="28">
        <f t="shared" si="175"/>
        <v>0</v>
      </c>
      <c r="K340" s="42">
        <f t="shared" si="175"/>
        <v>0</v>
      </c>
      <c r="L340" s="16">
        <f>$E$6</f>
        <v>0.23</v>
      </c>
      <c r="M340" s="27">
        <f>M330+M332+M334+M336+M338</f>
        <v>0</v>
      </c>
      <c r="N340" s="28">
        <f>N330+N332+N334+N336+N338</f>
        <v>0</v>
      </c>
    </row>
    <row r="341" spans="1:14" ht="12.75" customHeight="1">
      <c r="A341" s="336">
        <f>A329+1</f>
        <v>26</v>
      </c>
      <c r="B341" s="339" t="s">
        <v>60</v>
      </c>
      <c r="C341" s="342" t="s">
        <v>176</v>
      </c>
      <c r="D341" s="327">
        <v>0</v>
      </c>
      <c r="E341" s="17">
        <f>6*5</f>
        <v>30</v>
      </c>
      <c r="F341" s="11">
        <f>F$5</f>
        <v>0</v>
      </c>
      <c r="G341" s="40">
        <f>D341*E341*F341*(J$5+J$6+J$7+J$8)</f>
        <v>0</v>
      </c>
      <c r="H341" s="10" t="str">
        <f>$E$5</f>
        <v>zw</v>
      </c>
      <c r="I341" s="19">
        <f aca="true" t="shared" si="176" ref="I341:I350">IF(H341="zw",0,G341*H341)</f>
        <v>0</v>
      </c>
      <c r="J341" s="20">
        <f aca="true" t="shared" si="177" ref="J341:J350">G341+I341</f>
        <v>0</v>
      </c>
      <c r="K341" s="18">
        <f aca="true" t="shared" si="178" ref="K341:K350">G341/N$6</f>
        <v>0</v>
      </c>
      <c r="L341" s="10" t="str">
        <f>$E$5</f>
        <v>zw</v>
      </c>
      <c r="M341" s="19">
        <f aca="true" t="shared" si="179" ref="M341:M350">IF(L341="zw",0,K341*L341)</f>
        <v>0</v>
      </c>
      <c r="N341" s="20">
        <f aca="true" t="shared" si="180" ref="N341:N350">K341+M341</f>
        <v>0</v>
      </c>
    </row>
    <row r="342" spans="1:14" ht="12.75" customHeight="1">
      <c r="A342" s="336"/>
      <c r="B342" s="340"/>
      <c r="C342" s="343"/>
      <c r="D342" s="327"/>
      <c r="E342" s="17">
        <f aca="true" t="shared" si="181" ref="E342:E350">E341</f>
        <v>30</v>
      </c>
      <c r="F342" s="11">
        <f>F$6</f>
        <v>0</v>
      </c>
      <c r="G342" s="40">
        <f>D341*E342*F342*(J$5+J$6+J$7+J$8)</f>
        <v>0</v>
      </c>
      <c r="H342" s="10">
        <f>$E$6</f>
        <v>0.23</v>
      </c>
      <c r="I342" s="19">
        <f t="shared" si="176"/>
        <v>0</v>
      </c>
      <c r="J342" s="20">
        <f t="shared" si="177"/>
        <v>0</v>
      </c>
      <c r="K342" s="18">
        <f t="shared" si="178"/>
        <v>0</v>
      </c>
      <c r="L342" s="10">
        <f>$E$6</f>
        <v>0.23</v>
      </c>
      <c r="M342" s="19">
        <f t="shared" si="179"/>
        <v>0</v>
      </c>
      <c r="N342" s="20">
        <f t="shared" si="180"/>
        <v>0</v>
      </c>
    </row>
    <row r="343" spans="1:14" ht="12.75" customHeight="1">
      <c r="A343" s="336"/>
      <c r="B343" s="340"/>
      <c r="C343" s="345" t="s">
        <v>9</v>
      </c>
      <c r="D343" s="327">
        <v>66.19</v>
      </c>
      <c r="E343" s="17">
        <f>E342</f>
        <v>30</v>
      </c>
      <c r="F343" s="11">
        <f>F$7</f>
        <v>0</v>
      </c>
      <c r="G343" s="40">
        <f>D343*E343*F343*(J$5+J$6+J$7+J$8)</f>
        <v>0</v>
      </c>
      <c r="H343" s="10" t="str">
        <f>$E$5</f>
        <v>zw</v>
      </c>
      <c r="I343" s="19">
        <f t="shared" si="176"/>
        <v>0</v>
      </c>
      <c r="J343" s="20">
        <f t="shared" si="177"/>
        <v>0</v>
      </c>
      <c r="K343" s="18">
        <f t="shared" si="178"/>
        <v>0</v>
      </c>
      <c r="L343" s="10" t="str">
        <f>$E$5</f>
        <v>zw</v>
      </c>
      <c r="M343" s="19">
        <f t="shared" si="179"/>
        <v>0</v>
      </c>
      <c r="N343" s="20">
        <f t="shared" si="180"/>
        <v>0</v>
      </c>
    </row>
    <row r="344" spans="1:14" ht="12.75" customHeight="1">
      <c r="A344" s="336"/>
      <c r="B344" s="340"/>
      <c r="C344" s="345"/>
      <c r="D344" s="327"/>
      <c r="E344" s="17">
        <f t="shared" si="181"/>
        <v>30</v>
      </c>
      <c r="F344" s="11">
        <f>F$8</f>
        <v>0</v>
      </c>
      <c r="G344" s="40">
        <f>D343*E344*F344*(J$5+J$6+J$7+J$8)</f>
        <v>0</v>
      </c>
      <c r="H344" s="10">
        <f>$E$6</f>
        <v>0.23</v>
      </c>
      <c r="I344" s="19">
        <f t="shared" si="176"/>
        <v>0</v>
      </c>
      <c r="J344" s="20">
        <f t="shared" si="177"/>
        <v>0</v>
      </c>
      <c r="K344" s="18">
        <f t="shared" si="178"/>
        <v>0</v>
      </c>
      <c r="L344" s="10">
        <f>$E$6</f>
        <v>0.23</v>
      </c>
      <c r="M344" s="19">
        <f t="shared" si="179"/>
        <v>0</v>
      </c>
      <c r="N344" s="20">
        <f t="shared" si="180"/>
        <v>0</v>
      </c>
    </row>
    <row r="345" spans="1:14" ht="12.75" customHeight="1">
      <c r="A345" s="336"/>
      <c r="B345" s="340"/>
      <c r="C345" s="345" t="s">
        <v>10</v>
      </c>
      <c r="D345" s="327">
        <v>113.01</v>
      </c>
      <c r="E345" s="17">
        <f t="shared" si="181"/>
        <v>30</v>
      </c>
      <c r="F345" s="11">
        <f>F$9</f>
        <v>0</v>
      </c>
      <c r="G345" s="40">
        <f>D345*E345*F345*(J$5+J$6+J$7+J$8)</f>
        <v>0</v>
      </c>
      <c r="H345" s="10" t="str">
        <f>$E$5</f>
        <v>zw</v>
      </c>
      <c r="I345" s="19">
        <f t="shared" si="176"/>
        <v>0</v>
      </c>
      <c r="J345" s="20">
        <f t="shared" si="177"/>
        <v>0</v>
      </c>
      <c r="K345" s="18">
        <f t="shared" si="178"/>
        <v>0</v>
      </c>
      <c r="L345" s="10" t="str">
        <f>$E$5</f>
        <v>zw</v>
      </c>
      <c r="M345" s="19">
        <f t="shared" si="179"/>
        <v>0</v>
      </c>
      <c r="N345" s="20">
        <f t="shared" si="180"/>
        <v>0</v>
      </c>
    </row>
    <row r="346" spans="1:14" ht="12.75" customHeight="1">
      <c r="A346" s="336"/>
      <c r="B346" s="340"/>
      <c r="C346" s="345"/>
      <c r="D346" s="327"/>
      <c r="E346" s="17">
        <f t="shared" si="181"/>
        <v>30</v>
      </c>
      <c r="F346" s="11">
        <f>F$10</f>
        <v>0</v>
      </c>
      <c r="G346" s="40">
        <f>D345*E346*F346*(J$5+J$6+J$7+J$8)</f>
        <v>0</v>
      </c>
      <c r="H346" s="10">
        <f>$E$6</f>
        <v>0.23</v>
      </c>
      <c r="I346" s="19">
        <f t="shared" si="176"/>
        <v>0</v>
      </c>
      <c r="J346" s="20">
        <f t="shared" si="177"/>
        <v>0</v>
      </c>
      <c r="K346" s="18">
        <f t="shared" si="178"/>
        <v>0</v>
      </c>
      <c r="L346" s="10">
        <f>$E$6</f>
        <v>0.23</v>
      </c>
      <c r="M346" s="19">
        <f t="shared" si="179"/>
        <v>0</v>
      </c>
      <c r="N346" s="20">
        <f t="shared" si="180"/>
        <v>0</v>
      </c>
    </row>
    <row r="347" spans="1:14" ht="12.75" customHeight="1">
      <c r="A347" s="336"/>
      <c r="B347" s="340"/>
      <c r="C347" s="345" t="s">
        <v>11</v>
      </c>
      <c r="D347" s="327">
        <v>0</v>
      </c>
      <c r="E347" s="17">
        <f t="shared" si="181"/>
        <v>30</v>
      </c>
      <c r="F347" s="11">
        <f>F$11</f>
        <v>0</v>
      </c>
      <c r="G347" s="40">
        <f>D347*E347*F347*(J$5+J$6+J$7+J$8)</f>
        <v>0</v>
      </c>
      <c r="H347" s="10" t="str">
        <f>$E$5</f>
        <v>zw</v>
      </c>
      <c r="I347" s="19">
        <f t="shared" si="176"/>
        <v>0</v>
      </c>
      <c r="J347" s="20">
        <f t="shared" si="177"/>
        <v>0</v>
      </c>
      <c r="K347" s="18">
        <f t="shared" si="178"/>
        <v>0</v>
      </c>
      <c r="L347" s="10" t="str">
        <f>$E$5</f>
        <v>zw</v>
      </c>
      <c r="M347" s="19">
        <f t="shared" si="179"/>
        <v>0</v>
      </c>
      <c r="N347" s="20">
        <f t="shared" si="180"/>
        <v>0</v>
      </c>
    </row>
    <row r="348" spans="1:14" ht="12.75" customHeight="1">
      <c r="A348" s="336"/>
      <c r="B348" s="340"/>
      <c r="C348" s="345"/>
      <c r="D348" s="327"/>
      <c r="E348" s="17">
        <f t="shared" si="181"/>
        <v>30</v>
      </c>
      <c r="F348" s="11">
        <f>F$12</f>
        <v>0</v>
      </c>
      <c r="G348" s="40">
        <f>D347*E348*F348*(J$5+J$6+J$7+J$8)</f>
        <v>0</v>
      </c>
      <c r="H348" s="10">
        <f>$E$6</f>
        <v>0.23</v>
      </c>
      <c r="I348" s="19">
        <f t="shared" si="176"/>
        <v>0</v>
      </c>
      <c r="J348" s="20">
        <f t="shared" si="177"/>
        <v>0</v>
      </c>
      <c r="K348" s="18">
        <f t="shared" si="178"/>
        <v>0</v>
      </c>
      <c r="L348" s="10">
        <f>$E$6</f>
        <v>0.23</v>
      </c>
      <c r="M348" s="19">
        <f t="shared" si="179"/>
        <v>0</v>
      </c>
      <c r="N348" s="20">
        <f t="shared" si="180"/>
        <v>0</v>
      </c>
    </row>
    <row r="349" spans="1:14" ht="12.75" customHeight="1">
      <c r="A349" s="336"/>
      <c r="B349" s="340"/>
      <c r="C349" s="345" t="s">
        <v>12</v>
      </c>
      <c r="D349" s="327">
        <v>148.41</v>
      </c>
      <c r="E349" s="17">
        <f t="shared" si="181"/>
        <v>30</v>
      </c>
      <c r="F349" s="11">
        <f>F$13</f>
        <v>0</v>
      </c>
      <c r="G349" s="40">
        <f>D349*E349*F349*(J$5+J$6+J$7+J$8)</f>
        <v>0</v>
      </c>
      <c r="H349" s="10" t="str">
        <f>$E$5</f>
        <v>zw</v>
      </c>
      <c r="I349" s="19">
        <f t="shared" si="176"/>
        <v>0</v>
      </c>
      <c r="J349" s="20">
        <f t="shared" si="177"/>
        <v>0</v>
      </c>
      <c r="K349" s="18">
        <f t="shared" si="178"/>
        <v>0</v>
      </c>
      <c r="L349" s="10" t="str">
        <f>$E$5</f>
        <v>zw</v>
      </c>
      <c r="M349" s="19">
        <f t="shared" si="179"/>
        <v>0</v>
      </c>
      <c r="N349" s="20">
        <f t="shared" si="180"/>
        <v>0</v>
      </c>
    </row>
    <row r="350" spans="1:14" ht="12.75" customHeight="1" thickBot="1">
      <c r="A350" s="336"/>
      <c r="B350" s="341"/>
      <c r="C350" s="346"/>
      <c r="D350" s="328"/>
      <c r="E350" s="17">
        <f t="shared" si="181"/>
        <v>30</v>
      </c>
      <c r="F350" s="11">
        <f>F$14</f>
        <v>0</v>
      </c>
      <c r="G350" s="40">
        <f>D349*E350*F350*(J$5+J$6+J$7+J$8)</f>
        <v>0</v>
      </c>
      <c r="H350" s="21">
        <f>$E$6</f>
        <v>0.23</v>
      </c>
      <c r="I350" s="22">
        <f t="shared" si="176"/>
        <v>0</v>
      </c>
      <c r="J350" s="23">
        <f t="shared" si="177"/>
        <v>0</v>
      </c>
      <c r="K350" s="18">
        <f t="shared" si="178"/>
        <v>0</v>
      </c>
      <c r="L350" s="21">
        <f>$E$6</f>
        <v>0.23</v>
      </c>
      <c r="M350" s="22">
        <f t="shared" si="179"/>
        <v>0</v>
      </c>
      <c r="N350" s="23">
        <f t="shared" si="180"/>
        <v>0</v>
      </c>
    </row>
    <row r="351" spans="1:14" ht="12.75" customHeight="1">
      <c r="A351" s="337"/>
      <c r="B351" s="329" t="s">
        <v>42</v>
      </c>
      <c r="C351" s="330"/>
      <c r="D351" s="285">
        <f>SUM(D341:D350)</f>
        <v>327.61</v>
      </c>
      <c r="E351" s="283" t="s">
        <v>18</v>
      </c>
      <c r="F351" s="323" t="s">
        <v>18</v>
      </c>
      <c r="G351" s="41">
        <f>G341+G343+G345+G347+G349</f>
        <v>0</v>
      </c>
      <c r="H351" s="171" t="str">
        <f>$E$5</f>
        <v>zw</v>
      </c>
      <c r="I351" s="25">
        <f aca="true" t="shared" si="182" ref="I351:K352">I341+I343+I345+I347+I349</f>
        <v>0</v>
      </c>
      <c r="J351" s="26">
        <f t="shared" si="182"/>
        <v>0</v>
      </c>
      <c r="K351" s="41">
        <f t="shared" si="182"/>
        <v>0</v>
      </c>
      <c r="L351" s="171" t="str">
        <f>$E$5</f>
        <v>zw</v>
      </c>
      <c r="M351" s="25">
        <f>M341+M343+M345+M347+M349</f>
        <v>0</v>
      </c>
      <c r="N351" s="26">
        <f>N341+N343+N345+N347+N349</f>
        <v>0</v>
      </c>
    </row>
    <row r="352" spans="1:14" ht="12.75" customHeight="1" thickBot="1">
      <c r="A352" s="338"/>
      <c r="B352" s="331"/>
      <c r="C352" s="332"/>
      <c r="D352" s="284"/>
      <c r="E352" s="280"/>
      <c r="F352" s="324"/>
      <c r="G352" s="42">
        <f>G342+G344+G346+G348+G350</f>
        <v>0</v>
      </c>
      <c r="H352" s="16">
        <f>$E$6</f>
        <v>0.23</v>
      </c>
      <c r="I352" s="27">
        <f t="shared" si="182"/>
        <v>0</v>
      </c>
      <c r="J352" s="28">
        <f t="shared" si="182"/>
        <v>0</v>
      </c>
      <c r="K352" s="42">
        <f t="shared" si="182"/>
        <v>0</v>
      </c>
      <c r="L352" s="16">
        <f>$E$6</f>
        <v>0.23</v>
      </c>
      <c r="M352" s="27">
        <f>M342+M344+M346+M348+M350</f>
        <v>0</v>
      </c>
      <c r="N352" s="28">
        <f>N342+N344+N346+N348+N350</f>
        <v>0</v>
      </c>
    </row>
    <row r="353" spans="1:14" ht="12.75" customHeight="1">
      <c r="A353" s="336">
        <f>A341+1</f>
        <v>27</v>
      </c>
      <c r="B353" s="339" t="s">
        <v>61</v>
      </c>
      <c r="C353" s="342" t="s">
        <v>176</v>
      </c>
      <c r="D353" s="344">
        <v>134.29</v>
      </c>
      <c r="E353" s="29">
        <f>7*5</f>
        <v>35</v>
      </c>
      <c r="F353" s="7">
        <f>F$5</f>
        <v>0</v>
      </c>
      <c r="G353" s="39">
        <f>D353*E353*F353*(J$5+J$6+J$7+J$8)</f>
        <v>0</v>
      </c>
      <c r="H353" s="6" t="str">
        <f>$E$5</f>
        <v>zw</v>
      </c>
      <c r="I353" s="31">
        <f aca="true" t="shared" si="183" ref="I353:I362">IF(H353="zw",0,G353*H353)</f>
        <v>0</v>
      </c>
      <c r="J353" s="32">
        <f aca="true" t="shared" si="184" ref="J353:J362">G353+I353</f>
        <v>0</v>
      </c>
      <c r="K353" s="30">
        <f aca="true" t="shared" si="185" ref="K353:K362">G353/N$6</f>
        <v>0</v>
      </c>
      <c r="L353" s="6" t="str">
        <f>$E$5</f>
        <v>zw</v>
      </c>
      <c r="M353" s="31">
        <f aca="true" t="shared" si="186" ref="M353:M362">IF(L353="zw",0,K353*L353)</f>
        <v>0</v>
      </c>
      <c r="N353" s="32">
        <f aca="true" t="shared" si="187" ref="N353:N362">K353+M353</f>
        <v>0</v>
      </c>
    </row>
    <row r="354" spans="1:14" ht="12.75" customHeight="1">
      <c r="A354" s="336"/>
      <c r="B354" s="340"/>
      <c r="C354" s="343"/>
      <c r="D354" s="327"/>
      <c r="E354" s="17">
        <f aca="true" t="shared" si="188" ref="E354:E362">E353</f>
        <v>35</v>
      </c>
      <c r="F354" s="11">
        <f>F$6</f>
        <v>0</v>
      </c>
      <c r="G354" s="40">
        <f>D353*E354*F354*(J$5+J$6+J$7+J$8)</f>
        <v>0</v>
      </c>
      <c r="H354" s="10">
        <f>$E$6</f>
        <v>0.23</v>
      </c>
      <c r="I354" s="19">
        <f t="shared" si="183"/>
        <v>0</v>
      </c>
      <c r="J354" s="20">
        <f t="shared" si="184"/>
        <v>0</v>
      </c>
      <c r="K354" s="18">
        <f t="shared" si="185"/>
        <v>0</v>
      </c>
      <c r="L354" s="10">
        <f>$E$6</f>
        <v>0.23</v>
      </c>
      <c r="M354" s="19">
        <f t="shared" si="186"/>
        <v>0</v>
      </c>
      <c r="N354" s="20">
        <f t="shared" si="187"/>
        <v>0</v>
      </c>
    </row>
    <row r="355" spans="1:14" ht="12.75" customHeight="1">
      <c r="A355" s="336"/>
      <c r="B355" s="340"/>
      <c r="C355" s="345" t="s">
        <v>9</v>
      </c>
      <c r="D355" s="327">
        <v>82.46</v>
      </c>
      <c r="E355" s="17">
        <f>E354</f>
        <v>35</v>
      </c>
      <c r="F355" s="11">
        <f>F$7</f>
        <v>0</v>
      </c>
      <c r="G355" s="40">
        <f>D355*E355*F355*(J$5+J$6+J$7+J$8)</f>
        <v>0</v>
      </c>
      <c r="H355" s="10" t="str">
        <f>$E$5</f>
        <v>zw</v>
      </c>
      <c r="I355" s="19">
        <f t="shared" si="183"/>
        <v>0</v>
      </c>
      <c r="J355" s="20">
        <f t="shared" si="184"/>
        <v>0</v>
      </c>
      <c r="K355" s="18">
        <f t="shared" si="185"/>
        <v>0</v>
      </c>
      <c r="L355" s="10" t="str">
        <f>$E$5</f>
        <v>zw</v>
      </c>
      <c r="M355" s="19">
        <f t="shared" si="186"/>
        <v>0</v>
      </c>
      <c r="N355" s="20">
        <f t="shared" si="187"/>
        <v>0</v>
      </c>
    </row>
    <row r="356" spans="1:14" ht="12.75" customHeight="1">
      <c r="A356" s="336"/>
      <c r="B356" s="340"/>
      <c r="C356" s="345"/>
      <c r="D356" s="327"/>
      <c r="E356" s="17">
        <f t="shared" si="188"/>
        <v>35</v>
      </c>
      <c r="F356" s="11">
        <f>F$8</f>
        <v>0</v>
      </c>
      <c r="G356" s="40">
        <f>D355*E356*F356*(J$5+J$6+J$7+J$8)</f>
        <v>0</v>
      </c>
      <c r="H356" s="10">
        <f>$E$6</f>
        <v>0.23</v>
      </c>
      <c r="I356" s="19">
        <f t="shared" si="183"/>
        <v>0</v>
      </c>
      <c r="J356" s="20">
        <f t="shared" si="184"/>
        <v>0</v>
      </c>
      <c r="K356" s="18">
        <f t="shared" si="185"/>
        <v>0</v>
      </c>
      <c r="L356" s="10">
        <f>$E$6</f>
        <v>0.23</v>
      </c>
      <c r="M356" s="19">
        <f t="shared" si="186"/>
        <v>0</v>
      </c>
      <c r="N356" s="20">
        <f t="shared" si="187"/>
        <v>0</v>
      </c>
    </row>
    <row r="357" spans="1:14" ht="12.75" customHeight="1">
      <c r="A357" s="336"/>
      <c r="B357" s="340"/>
      <c r="C357" s="345" t="s">
        <v>10</v>
      </c>
      <c r="D357" s="327">
        <v>0</v>
      </c>
      <c r="E357" s="17">
        <f t="shared" si="188"/>
        <v>35</v>
      </c>
      <c r="F357" s="11">
        <f>F$9</f>
        <v>0</v>
      </c>
      <c r="G357" s="40">
        <f>D357*E357*F357*(J$5+J$6+J$7+J$8)</f>
        <v>0</v>
      </c>
      <c r="H357" s="10" t="str">
        <f>$E$5</f>
        <v>zw</v>
      </c>
      <c r="I357" s="19">
        <f t="shared" si="183"/>
        <v>0</v>
      </c>
      <c r="J357" s="20">
        <f t="shared" si="184"/>
        <v>0</v>
      </c>
      <c r="K357" s="18">
        <f t="shared" si="185"/>
        <v>0</v>
      </c>
      <c r="L357" s="10" t="str">
        <f>$E$5</f>
        <v>zw</v>
      </c>
      <c r="M357" s="19">
        <f t="shared" si="186"/>
        <v>0</v>
      </c>
      <c r="N357" s="20">
        <f t="shared" si="187"/>
        <v>0</v>
      </c>
    </row>
    <row r="358" spans="1:14" ht="12.75" customHeight="1">
      <c r="A358" s="336"/>
      <c r="B358" s="340"/>
      <c r="C358" s="345"/>
      <c r="D358" s="327"/>
      <c r="E358" s="17">
        <f t="shared" si="188"/>
        <v>35</v>
      </c>
      <c r="F358" s="11">
        <f>F$10</f>
        <v>0</v>
      </c>
      <c r="G358" s="40">
        <f>D357*E358*F358*(J$5+J$6+J$7+J$8)</f>
        <v>0</v>
      </c>
      <c r="H358" s="10">
        <f>$E$6</f>
        <v>0.23</v>
      </c>
      <c r="I358" s="19">
        <f t="shared" si="183"/>
        <v>0</v>
      </c>
      <c r="J358" s="20">
        <f t="shared" si="184"/>
        <v>0</v>
      </c>
      <c r="K358" s="18">
        <f t="shared" si="185"/>
        <v>0</v>
      </c>
      <c r="L358" s="10">
        <f>$E$6</f>
        <v>0.23</v>
      </c>
      <c r="M358" s="19">
        <f t="shared" si="186"/>
        <v>0</v>
      </c>
      <c r="N358" s="20">
        <f t="shared" si="187"/>
        <v>0</v>
      </c>
    </row>
    <row r="359" spans="1:14" ht="12.75" customHeight="1">
      <c r="A359" s="336"/>
      <c r="B359" s="340"/>
      <c r="C359" s="345" t="s">
        <v>11</v>
      </c>
      <c r="D359" s="327">
        <v>0</v>
      </c>
      <c r="E359" s="17">
        <f t="shared" si="188"/>
        <v>35</v>
      </c>
      <c r="F359" s="11">
        <f>F$11</f>
        <v>0</v>
      </c>
      <c r="G359" s="40">
        <f>D359*E359*F359*(J$5+J$6+J$7+J$8)</f>
        <v>0</v>
      </c>
      <c r="H359" s="10" t="str">
        <f>$E$5</f>
        <v>zw</v>
      </c>
      <c r="I359" s="19">
        <f t="shared" si="183"/>
        <v>0</v>
      </c>
      <c r="J359" s="20">
        <f t="shared" si="184"/>
        <v>0</v>
      </c>
      <c r="K359" s="18">
        <f t="shared" si="185"/>
        <v>0</v>
      </c>
      <c r="L359" s="10" t="str">
        <f>$E$5</f>
        <v>zw</v>
      </c>
      <c r="M359" s="19">
        <f t="shared" si="186"/>
        <v>0</v>
      </c>
      <c r="N359" s="20">
        <f t="shared" si="187"/>
        <v>0</v>
      </c>
    </row>
    <row r="360" spans="1:14" ht="12.75" customHeight="1">
      <c r="A360" s="336"/>
      <c r="B360" s="340"/>
      <c r="C360" s="345"/>
      <c r="D360" s="327"/>
      <c r="E360" s="17">
        <f t="shared" si="188"/>
        <v>35</v>
      </c>
      <c r="F360" s="11">
        <f>F$12</f>
        <v>0</v>
      </c>
      <c r="G360" s="40">
        <f>D359*E360*F360*(J$5+J$6+J$7+J$8)</f>
        <v>0</v>
      </c>
      <c r="H360" s="10">
        <f>$E$6</f>
        <v>0.23</v>
      </c>
      <c r="I360" s="19">
        <f t="shared" si="183"/>
        <v>0</v>
      </c>
      <c r="J360" s="20">
        <f t="shared" si="184"/>
        <v>0</v>
      </c>
      <c r="K360" s="18">
        <f t="shared" si="185"/>
        <v>0</v>
      </c>
      <c r="L360" s="10">
        <f>$E$6</f>
        <v>0.23</v>
      </c>
      <c r="M360" s="19">
        <f t="shared" si="186"/>
        <v>0</v>
      </c>
      <c r="N360" s="20">
        <f t="shared" si="187"/>
        <v>0</v>
      </c>
    </row>
    <row r="361" spans="1:14" ht="12.75" customHeight="1">
      <c r="A361" s="336"/>
      <c r="B361" s="340"/>
      <c r="C361" s="345" t="s">
        <v>12</v>
      </c>
      <c r="D361" s="327">
        <v>33.78</v>
      </c>
      <c r="E361" s="17">
        <f t="shared" si="188"/>
        <v>35</v>
      </c>
      <c r="F361" s="11">
        <f>F$13</f>
        <v>0</v>
      </c>
      <c r="G361" s="40">
        <f>D361*E361*F361*(J$5+J$6+J$7+J$8)</f>
        <v>0</v>
      </c>
      <c r="H361" s="10" t="str">
        <f>$E$5</f>
        <v>zw</v>
      </c>
      <c r="I361" s="19">
        <f t="shared" si="183"/>
        <v>0</v>
      </c>
      <c r="J361" s="20">
        <f t="shared" si="184"/>
        <v>0</v>
      </c>
      <c r="K361" s="18">
        <f t="shared" si="185"/>
        <v>0</v>
      </c>
      <c r="L361" s="10" t="str">
        <f>$E$5</f>
        <v>zw</v>
      </c>
      <c r="M361" s="19">
        <f t="shared" si="186"/>
        <v>0</v>
      </c>
      <c r="N361" s="20">
        <f t="shared" si="187"/>
        <v>0</v>
      </c>
    </row>
    <row r="362" spans="1:14" ht="12.75" customHeight="1" thickBot="1">
      <c r="A362" s="336"/>
      <c r="B362" s="341"/>
      <c r="C362" s="346"/>
      <c r="D362" s="328"/>
      <c r="E362" s="17">
        <f t="shared" si="188"/>
        <v>35</v>
      </c>
      <c r="F362" s="11">
        <f>F$14</f>
        <v>0</v>
      </c>
      <c r="G362" s="40">
        <f>D361*E362*F362*(J$5+J$6+J$7+J$8)</f>
        <v>0</v>
      </c>
      <c r="H362" s="21">
        <f>$E$6</f>
        <v>0.23</v>
      </c>
      <c r="I362" s="22">
        <f t="shared" si="183"/>
        <v>0</v>
      </c>
      <c r="J362" s="23">
        <f t="shared" si="184"/>
        <v>0</v>
      </c>
      <c r="K362" s="18">
        <f t="shared" si="185"/>
        <v>0</v>
      </c>
      <c r="L362" s="21">
        <f>$E$6</f>
        <v>0.23</v>
      </c>
      <c r="M362" s="22">
        <f t="shared" si="186"/>
        <v>0</v>
      </c>
      <c r="N362" s="23">
        <f t="shared" si="187"/>
        <v>0</v>
      </c>
    </row>
    <row r="363" spans="1:14" ht="12.75" customHeight="1">
      <c r="A363" s="337"/>
      <c r="B363" s="329" t="s">
        <v>43</v>
      </c>
      <c r="C363" s="330"/>
      <c r="D363" s="285">
        <f>SUM(D353:D362)</f>
        <v>250.53</v>
      </c>
      <c r="E363" s="283" t="s">
        <v>18</v>
      </c>
      <c r="F363" s="323" t="s">
        <v>18</v>
      </c>
      <c r="G363" s="41">
        <f>G353+G355+G357+G359+G361</f>
        <v>0</v>
      </c>
      <c r="H363" s="171" t="str">
        <f>$E$5</f>
        <v>zw</v>
      </c>
      <c r="I363" s="25">
        <f aca="true" t="shared" si="189" ref="I363:K364">I353+I355+I357+I359+I361</f>
        <v>0</v>
      </c>
      <c r="J363" s="26">
        <f t="shared" si="189"/>
        <v>0</v>
      </c>
      <c r="K363" s="41">
        <f t="shared" si="189"/>
        <v>0</v>
      </c>
      <c r="L363" s="171" t="str">
        <f>$E$5</f>
        <v>zw</v>
      </c>
      <c r="M363" s="25">
        <f>M353+M355+M357+M359+M361</f>
        <v>0</v>
      </c>
      <c r="N363" s="26">
        <f>N353+N355+N357+N359+N361</f>
        <v>0</v>
      </c>
    </row>
    <row r="364" spans="1:14" ht="12.75" customHeight="1" thickBot="1">
      <c r="A364" s="338"/>
      <c r="B364" s="331"/>
      <c r="C364" s="332"/>
      <c r="D364" s="284"/>
      <c r="E364" s="280"/>
      <c r="F364" s="324"/>
      <c r="G364" s="42">
        <f>G354+G356+G358+G360+G362</f>
        <v>0</v>
      </c>
      <c r="H364" s="16">
        <f>$E$6</f>
        <v>0.23</v>
      </c>
      <c r="I364" s="27">
        <f t="shared" si="189"/>
        <v>0</v>
      </c>
      <c r="J364" s="28">
        <f t="shared" si="189"/>
        <v>0</v>
      </c>
      <c r="K364" s="42">
        <f t="shared" si="189"/>
        <v>0</v>
      </c>
      <c r="L364" s="16">
        <f>$E$6</f>
        <v>0.23</v>
      </c>
      <c r="M364" s="27">
        <f>M354+M356+M358+M360+M362</f>
        <v>0</v>
      </c>
      <c r="N364" s="28">
        <f>N354+N356+N358+N360+N362</f>
        <v>0</v>
      </c>
    </row>
    <row r="365" spans="1:15" ht="12.75" customHeight="1" thickBot="1">
      <c r="A365" s="51"/>
      <c r="B365" s="52"/>
      <c r="C365" s="52"/>
      <c r="D365" s="53"/>
      <c r="E365" s="54"/>
      <c r="F365" s="55"/>
      <c r="G365" s="56"/>
      <c r="H365" s="57"/>
      <c r="I365" s="56"/>
      <c r="J365" s="56"/>
      <c r="K365" s="56"/>
      <c r="L365" s="57"/>
      <c r="M365" s="56"/>
      <c r="N365" s="56"/>
      <c r="O365" s="14"/>
    </row>
    <row r="366" spans="1:15" ht="12.75" customHeight="1" thickBot="1">
      <c r="A366" s="33">
        <v>1</v>
      </c>
      <c r="B366" s="34">
        <v>2</v>
      </c>
      <c r="C366" s="37">
        <v>3</v>
      </c>
      <c r="D366" s="38">
        <v>4</v>
      </c>
      <c r="E366" s="34">
        <v>5</v>
      </c>
      <c r="F366" s="43" t="s">
        <v>53</v>
      </c>
      <c r="G366" s="38">
        <v>7</v>
      </c>
      <c r="H366" s="35">
        <v>8</v>
      </c>
      <c r="I366" s="36">
        <v>9</v>
      </c>
      <c r="J366" s="37">
        <v>10</v>
      </c>
      <c r="K366" s="34">
        <v>11</v>
      </c>
      <c r="L366" s="35">
        <v>12</v>
      </c>
      <c r="M366" s="36">
        <v>13</v>
      </c>
      <c r="N366" s="37">
        <v>14</v>
      </c>
      <c r="O366" s="14"/>
    </row>
    <row r="367" spans="1:14" ht="12.75" customHeight="1">
      <c r="A367" s="335">
        <f>A353+1</f>
        <v>28</v>
      </c>
      <c r="B367" s="339" t="s">
        <v>161</v>
      </c>
      <c r="C367" s="342" t="s">
        <v>176</v>
      </c>
      <c r="D367" s="344">
        <v>0</v>
      </c>
      <c r="E367" s="29">
        <f>1*5</f>
        <v>5</v>
      </c>
      <c r="F367" s="7">
        <f>F$5</f>
        <v>0</v>
      </c>
      <c r="G367" s="39">
        <f>D367*E367*F367*(J$5+J$6+J$7+J$8)</f>
        <v>0</v>
      </c>
      <c r="H367" s="6" t="str">
        <f>$E$5</f>
        <v>zw</v>
      </c>
      <c r="I367" s="31">
        <f aca="true" t="shared" si="190" ref="I367:I376">IF(H367="zw",0,G367*H367)</f>
        <v>0</v>
      </c>
      <c r="J367" s="32">
        <f aca="true" t="shared" si="191" ref="J367:J376">G367+I367</f>
        <v>0</v>
      </c>
      <c r="K367" s="30">
        <f aca="true" t="shared" si="192" ref="K367:K376">G367/N$6</f>
        <v>0</v>
      </c>
      <c r="L367" s="6" t="str">
        <f>$E$5</f>
        <v>zw</v>
      </c>
      <c r="M367" s="31">
        <f aca="true" t="shared" si="193" ref="M367:M376">IF(L367="zw",0,K367*L367)</f>
        <v>0</v>
      </c>
      <c r="N367" s="32">
        <f aca="true" t="shared" si="194" ref="N367:N376">K367+M367</f>
        <v>0</v>
      </c>
    </row>
    <row r="368" spans="1:14" ht="12.75" customHeight="1">
      <c r="A368" s="336"/>
      <c r="B368" s="340"/>
      <c r="C368" s="343"/>
      <c r="D368" s="327"/>
      <c r="E368" s="17">
        <f aca="true" t="shared" si="195" ref="E368:E376">E367</f>
        <v>5</v>
      </c>
      <c r="F368" s="11">
        <f>F$6</f>
        <v>0</v>
      </c>
      <c r="G368" s="40">
        <f>D367*E368*F368*(J$5+J$6+J$7+J$8)</f>
        <v>0</v>
      </c>
      <c r="H368" s="10">
        <f>$E$6</f>
        <v>0.23</v>
      </c>
      <c r="I368" s="19">
        <f t="shared" si="190"/>
        <v>0</v>
      </c>
      <c r="J368" s="20">
        <f t="shared" si="191"/>
        <v>0</v>
      </c>
      <c r="K368" s="18">
        <f t="shared" si="192"/>
        <v>0</v>
      </c>
      <c r="L368" s="10">
        <f>$E$6</f>
        <v>0.23</v>
      </c>
      <c r="M368" s="19">
        <f t="shared" si="193"/>
        <v>0</v>
      </c>
      <c r="N368" s="20">
        <f t="shared" si="194"/>
        <v>0</v>
      </c>
    </row>
    <row r="369" spans="1:14" ht="12.75" customHeight="1">
      <c r="A369" s="336"/>
      <c r="B369" s="340"/>
      <c r="C369" s="345" t="s">
        <v>9</v>
      </c>
      <c r="D369" s="327">
        <v>0</v>
      </c>
      <c r="E369" s="17">
        <f>E368</f>
        <v>5</v>
      </c>
      <c r="F369" s="11">
        <f>F$7</f>
        <v>0</v>
      </c>
      <c r="G369" s="40">
        <f>D369*E369*F369*(J$5+J$6+J$7+J$8)</f>
        <v>0</v>
      </c>
      <c r="H369" s="10" t="str">
        <f>$E$5</f>
        <v>zw</v>
      </c>
      <c r="I369" s="19">
        <f t="shared" si="190"/>
        <v>0</v>
      </c>
      <c r="J369" s="20">
        <f t="shared" si="191"/>
        <v>0</v>
      </c>
      <c r="K369" s="18">
        <f t="shared" si="192"/>
        <v>0</v>
      </c>
      <c r="L369" s="10" t="str">
        <f>$E$5</f>
        <v>zw</v>
      </c>
      <c r="M369" s="19">
        <f t="shared" si="193"/>
        <v>0</v>
      </c>
      <c r="N369" s="20">
        <f t="shared" si="194"/>
        <v>0</v>
      </c>
    </row>
    <row r="370" spans="1:14" ht="12.75" customHeight="1">
      <c r="A370" s="336"/>
      <c r="B370" s="340"/>
      <c r="C370" s="345"/>
      <c r="D370" s="327"/>
      <c r="E370" s="17">
        <f t="shared" si="195"/>
        <v>5</v>
      </c>
      <c r="F370" s="11">
        <f>F$8</f>
        <v>0</v>
      </c>
      <c r="G370" s="40">
        <f>D369*E370*F370*(J$5+J$6+J$7+J$8)</f>
        <v>0</v>
      </c>
      <c r="H370" s="10">
        <f>$E$6</f>
        <v>0.23</v>
      </c>
      <c r="I370" s="19">
        <f t="shared" si="190"/>
        <v>0</v>
      </c>
      <c r="J370" s="20">
        <f t="shared" si="191"/>
        <v>0</v>
      </c>
      <c r="K370" s="18">
        <f t="shared" si="192"/>
        <v>0</v>
      </c>
      <c r="L370" s="10">
        <f>$E$6</f>
        <v>0.23</v>
      </c>
      <c r="M370" s="19">
        <f t="shared" si="193"/>
        <v>0</v>
      </c>
      <c r="N370" s="20">
        <f t="shared" si="194"/>
        <v>0</v>
      </c>
    </row>
    <row r="371" spans="1:14" ht="12.75" customHeight="1">
      <c r="A371" s="336"/>
      <c r="B371" s="340"/>
      <c r="C371" s="345" t="s">
        <v>10</v>
      </c>
      <c r="D371" s="327">
        <v>0</v>
      </c>
      <c r="E371" s="17">
        <f t="shared" si="195"/>
        <v>5</v>
      </c>
      <c r="F371" s="11">
        <f>F$9</f>
        <v>0</v>
      </c>
      <c r="G371" s="40">
        <f>D371*E371*F371*(J$5+J$6+J$7+J$8)</f>
        <v>0</v>
      </c>
      <c r="H371" s="10" t="str">
        <f>$E$5</f>
        <v>zw</v>
      </c>
      <c r="I371" s="19">
        <f t="shared" si="190"/>
        <v>0</v>
      </c>
      <c r="J371" s="20">
        <f t="shared" si="191"/>
        <v>0</v>
      </c>
      <c r="K371" s="18">
        <f t="shared" si="192"/>
        <v>0</v>
      </c>
      <c r="L371" s="10" t="str">
        <f>$E$5</f>
        <v>zw</v>
      </c>
      <c r="M371" s="19">
        <f t="shared" si="193"/>
        <v>0</v>
      </c>
      <c r="N371" s="20">
        <f t="shared" si="194"/>
        <v>0</v>
      </c>
    </row>
    <row r="372" spans="1:14" ht="12.75" customHeight="1">
      <c r="A372" s="336"/>
      <c r="B372" s="340"/>
      <c r="C372" s="345"/>
      <c r="D372" s="327"/>
      <c r="E372" s="17">
        <f t="shared" si="195"/>
        <v>5</v>
      </c>
      <c r="F372" s="11">
        <f>F$10</f>
        <v>0</v>
      </c>
      <c r="G372" s="40">
        <f>D371*E372*F372*(J$5+J$6+J$7+J$8)</f>
        <v>0</v>
      </c>
      <c r="H372" s="10">
        <f>$E$6</f>
        <v>0.23</v>
      </c>
      <c r="I372" s="19">
        <f t="shared" si="190"/>
        <v>0</v>
      </c>
      <c r="J372" s="20">
        <f t="shared" si="191"/>
        <v>0</v>
      </c>
      <c r="K372" s="18">
        <f t="shared" si="192"/>
        <v>0</v>
      </c>
      <c r="L372" s="10">
        <f>$E$6</f>
        <v>0.23</v>
      </c>
      <c r="M372" s="19">
        <f t="shared" si="193"/>
        <v>0</v>
      </c>
      <c r="N372" s="20">
        <f t="shared" si="194"/>
        <v>0</v>
      </c>
    </row>
    <row r="373" spans="1:14" ht="12.75" customHeight="1">
      <c r="A373" s="336"/>
      <c r="B373" s="340"/>
      <c r="C373" s="345" t="s">
        <v>11</v>
      </c>
      <c r="D373" s="327">
        <v>0</v>
      </c>
      <c r="E373" s="17">
        <f t="shared" si="195"/>
        <v>5</v>
      </c>
      <c r="F373" s="11">
        <f>F$11</f>
        <v>0</v>
      </c>
      <c r="G373" s="40">
        <f>D373*E373*F373*(J$5+J$6+J$7+J$8)</f>
        <v>0</v>
      </c>
      <c r="H373" s="10" t="str">
        <f>$E$5</f>
        <v>zw</v>
      </c>
      <c r="I373" s="19">
        <f t="shared" si="190"/>
        <v>0</v>
      </c>
      <c r="J373" s="20">
        <f t="shared" si="191"/>
        <v>0</v>
      </c>
      <c r="K373" s="18">
        <f t="shared" si="192"/>
        <v>0</v>
      </c>
      <c r="L373" s="10" t="str">
        <f>$E$5</f>
        <v>zw</v>
      </c>
      <c r="M373" s="19">
        <f t="shared" si="193"/>
        <v>0</v>
      </c>
      <c r="N373" s="20">
        <f t="shared" si="194"/>
        <v>0</v>
      </c>
    </row>
    <row r="374" spans="1:14" ht="12.75" customHeight="1">
      <c r="A374" s="336"/>
      <c r="B374" s="340"/>
      <c r="C374" s="345"/>
      <c r="D374" s="327"/>
      <c r="E374" s="17">
        <f t="shared" si="195"/>
        <v>5</v>
      </c>
      <c r="F374" s="11">
        <f>F$12</f>
        <v>0</v>
      </c>
      <c r="G374" s="40">
        <f>D373*E374*F374*(J$5+J$6+J$7+J$8)</f>
        <v>0</v>
      </c>
      <c r="H374" s="10">
        <f>$E$6</f>
        <v>0.23</v>
      </c>
      <c r="I374" s="19">
        <f t="shared" si="190"/>
        <v>0</v>
      </c>
      <c r="J374" s="20">
        <f t="shared" si="191"/>
        <v>0</v>
      </c>
      <c r="K374" s="18">
        <f t="shared" si="192"/>
        <v>0</v>
      </c>
      <c r="L374" s="10">
        <f>$E$6</f>
        <v>0.23</v>
      </c>
      <c r="M374" s="19">
        <f t="shared" si="193"/>
        <v>0</v>
      </c>
      <c r="N374" s="20">
        <f t="shared" si="194"/>
        <v>0</v>
      </c>
    </row>
    <row r="375" spans="1:14" ht="12.75" customHeight="1">
      <c r="A375" s="336"/>
      <c r="B375" s="340"/>
      <c r="C375" s="345" t="s">
        <v>12</v>
      </c>
      <c r="D375" s="327">
        <v>13.12</v>
      </c>
      <c r="E375" s="17">
        <f t="shared" si="195"/>
        <v>5</v>
      </c>
      <c r="F375" s="11">
        <f>F$13</f>
        <v>0</v>
      </c>
      <c r="G375" s="40">
        <f>D375*E375*F375*(J$5+J$6+J$7+J$8)</f>
        <v>0</v>
      </c>
      <c r="H375" s="10" t="str">
        <f>$E$5</f>
        <v>zw</v>
      </c>
      <c r="I375" s="19">
        <f t="shared" si="190"/>
        <v>0</v>
      </c>
      <c r="J375" s="20">
        <f t="shared" si="191"/>
        <v>0</v>
      </c>
      <c r="K375" s="18">
        <f t="shared" si="192"/>
        <v>0</v>
      </c>
      <c r="L375" s="10" t="str">
        <f>$E$5</f>
        <v>zw</v>
      </c>
      <c r="M375" s="19">
        <f t="shared" si="193"/>
        <v>0</v>
      </c>
      <c r="N375" s="20">
        <f t="shared" si="194"/>
        <v>0</v>
      </c>
    </row>
    <row r="376" spans="1:14" ht="12.75" customHeight="1" thickBot="1">
      <c r="A376" s="336"/>
      <c r="B376" s="341"/>
      <c r="C376" s="346"/>
      <c r="D376" s="328"/>
      <c r="E376" s="17">
        <f t="shared" si="195"/>
        <v>5</v>
      </c>
      <c r="F376" s="11">
        <f>F$14</f>
        <v>0</v>
      </c>
      <c r="G376" s="40">
        <f>D375*E376*F376*(J$5+J$6+J$7+J$8)</f>
        <v>0</v>
      </c>
      <c r="H376" s="21">
        <f>$E$6</f>
        <v>0.23</v>
      </c>
      <c r="I376" s="22">
        <f t="shared" si="190"/>
        <v>0</v>
      </c>
      <c r="J376" s="23">
        <f t="shared" si="191"/>
        <v>0</v>
      </c>
      <c r="K376" s="18">
        <f t="shared" si="192"/>
        <v>0</v>
      </c>
      <c r="L376" s="21">
        <f>$E$6</f>
        <v>0.23</v>
      </c>
      <c r="M376" s="22">
        <f t="shared" si="193"/>
        <v>0</v>
      </c>
      <c r="N376" s="23">
        <f t="shared" si="194"/>
        <v>0</v>
      </c>
    </row>
    <row r="377" spans="1:14" ht="12.75" customHeight="1">
      <c r="A377" s="337"/>
      <c r="B377" s="329" t="s">
        <v>162</v>
      </c>
      <c r="C377" s="330"/>
      <c r="D377" s="285">
        <f>SUM(D367:D376)</f>
        <v>13.12</v>
      </c>
      <c r="E377" s="283" t="s">
        <v>18</v>
      </c>
      <c r="F377" s="323" t="s">
        <v>18</v>
      </c>
      <c r="G377" s="41">
        <f>G367+G369+G371+G373+G375</f>
        <v>0</v>
      </c>
      <c r="H377" s="171" t="str">
        <f>$E$5</f>
        <v>zw</v>
      </c>
      <c r="I377" s="25">
        <f aca="true" t="shared" si="196" ref="I377:K378">I367+I369+I371+I373+I375</f>
        <v>0</v>
      </c>
      <c r="J377" s="26">
        <f t="shared" si="196"/>
        <v>0</v>
      </c>
      <c r="K377" s="41">
        <f t="shared" si="196"/>
        <v>0</v>
      </c>
      <c r="L377" s="171" t="str">
        <f>$E$5</f>
        <v>zw</v>
      </c>
      <c r="M377" s="25">
        <f>M367+M369+M371+M373+M375</f>
        <v>0</v>
      </c>
      <c r="N377" s="26">
        <f>N367+N369+N371+N373+N375</f>
        <v>0</v>
      </c>
    </row>
    <row r="378" spans="1:14" ht="12.75" customHeight="1" thickBot="1">
      <c r="A378" s="338"/>
      <c r="B378" s="331"/>
      <c r="C378" s="332"/>
      <c r="D378" s="284"/>
      <c r="E378" s="280"/>
      <c r="F378" s="324"/>
      <c r="G378" s="42">
        <f>G368+G370+G372+G374+G376</f>
        <v>0</v>
      </c>
      <c r="H378" s="16">
        <f>$E$6</f>
        <v>0.23</v>
      </c>
      <c r="I378" s="27">
        <f t="shared" si="196"/>
        <v>0</v>
      </c>
      <c r="J378" s="28">
        <f t="shared" si="196"/>
        <v>0</v>
      </c>
      <c r="K378" s="42">
        <f t="shared" si="196"/>
        <v>0</v>
      </c>
      <c r="L378" s="16">
        <f>$E$6</f>
        <v>0.23</v>
      </c>
      <c r="M378" s="27">
        <f>M368+M370+M372+M374+M376</f>
        <v>0</v>
      </c>
      <c r="N378" s="28">
        <f>N368+N370+N372+N374+N376</f>
        <v>0</v>
      </c>
    </row>
    <row r="379" spans="1:14" ht="12.75" customHeight="1">
      <c r="A379" s="336">
        <f>A367+1</f>
        <v>29</v>
      </c>
      <c r="B379" s="339" t="s">
        <v>189</v>
      </c>
      <c r="C379" s="342" t="s">
        <v>176</v>
      </c>
      <c r="D379" s="327">
        <v>14.96</v>
      </c>
      <c r="E379" s="17">
        <f>16*7+8*5</f>
        <v>152</v>
      </c>
      <c r="F379" s="11">
        <f>F$5</f>
        <v>0</v>
      </c>
      <c r="G379" s="40">
        <f>D379*E379*F379*(J$5+J$6+J$7+J$8)</f>
        <v>0</v>
      </c>
      <c r="H379" s="10" t="str">
        <f>$E$5</f>
        <v>zw</v>
      </c>
      <c r="I379" s="19">
        <f aca="true" t="shared" si="197" ref="I379:I388">IF(H379="zw",0,G379*H379)</f>
        <v>0</v>
      </c>
      <c r="J379" s="20">
        <f aca="true" t="shared" si="198" ref="J379:J388">G379+I379</f>
        <v>0</v>
      </c>
      <c r="K379" s="18">
        <f aca="true" t="shared" si="199" ref="K379:K388">G379/N$6</f>
        <v>0</v>
      </c>
      <c r="L379" s="10" t="str">
        <f>$E$5</f>
        <v>zw</v>
      </c>
      <c r="M379" s="19">
        <f aca="true" t="shared" si="200" ref="M379:M388">IF(L379="zw",0,K379*L379)</f>
        <v>0</v>
      </c>
      <c r="N379" s="20">
        <f aca="true" t="shared" si="201" ref="N379:N388">K379+M379</f>
        <v>0</v>
      </c>
    </row>
    <row r="380" spans="1:14" ht="12.75" customHeight="1">
      <c r="A380" s="336"/>
      <c r="B380" s="340"/>
      <c r="C380" s="343"/>
      <c r="D380" s="327"/>
      <c r="E380" s="17">
        <f aca="true" t="shared" si="202" ref="E380:E388">E379</f>
        <v>152</v>
      </c>
      <c r="F380" s="11">
        <f>F$6</f>
        <v>0</v>
      </c>
      <c r="G380" s="40">
        <f>D379*E380*F380*(J$5+J$6+J$7+J$8)</f>
        <v>0</v>
      </c>
      <c r="H380" s="10">
        <f>$E$6</f>
        <v>0.23</v>
      </c>
      <c r="I380" s="19">
        <f t="shared" si="197"/>
        <v>0</v>
      </c>
      <c r="J380" s="20">
        <f t="shared" si="198"/>
        <v>0</v>
      </c>
      <c r="K380" s="18">
        <f t="shared" si="199"/>
        <v>0</v>
      </c>
      <c r="L380" s="10">
        <f>$E$6</f>
        <v>0.23</v>
      </c>
      <c r="M380" s="19">
        <f t="shared" si="200"/>
        <v>0</v>
      </c>
      <c r="N380" s="20">
        <f t="shared" si="201"/>
        <v>0</v>
      </c>
    </row>
    <row r="381" spans="1:14" ht="12.75" customHeight="1">
      <c r="A381" s="336"/>
      <c r="B381" s="340"/>
      <c r="C381" s="345" t="s">
        <v>9</v>
      </c>
      <c r="D381" s="327">
        <v>69.52</v>
      </c>
      <c r="E381" s="17">
        <f>E380</f>
        <v>152</v>
      </c>
      <c r="F381" s="11">
        <f>F$7</f>
        <v>0</v>
      </c>
      <c r="G381" s="40">
        <f>D381*E381*F381*(J$5+J$6+J$7+J$8)</f>
        <v>0</v>
      </c>
      <c r="H381" s="10" t="str">
        <f>$E$5</f>
        <v>zw</v>
      </c>
      <c r="I381" s="19">
        <f t="shared" si="197"/>
        <v>0</v>
      </c>
      <c r="J381" s="20">
        <f t="shared" si="198"/>
        <v>0</v>
      </c>
      <c r="K381" s="18">
        <f t="shared" si="199"/>
        <v>0</v>
      </c>
      <c r="L381" s="10" t="str">
        <f>$E$5</f>
        <v>zw</v>
      </c>
      <c r="M381" s="19">
        <f t="shared" si="200"/>
        <v>0</v>
      </c>
      <c r="N381" s="20">
        <f t="shared" si="201"/>
        <v>0</v>
      </c>
    </row>
    <row r="382" spans="1:14" ht="12.75" customHeight="1">
      <c r="A382" s="336"/>
      <c r="B382" s="340"/>
      <c r="C382" s="345"/>
      <c r="D382" s="327"/>
      <c r="E382" s="17">
        <f t="shared" si="202"/>
        <v>152</v>
      </c>
      <c r="F382" s="11">
        <f>F$8</f>
        <v>0</v>
      </c>
      <c r="G382" s="40">
        <f>D381*E382*F382*(J$5+J$6+J$7+J$8)</f>
        <v>0</v>
      </c>
      <c r="H382" s="10">
        <f>$E$6</f>
        <v>0.23</v>
      </c>
      <c r="I382" s="19">
        <f t="shared" si="197"/>
        <v>0</v>
      </c>
      <c r="J382" s="20">
        <f t="shared" si="198"/>
        <v>0</v>
      </c>
      <c r="K382" s="18">
        <f t="shared" si="199"/>
        <v>0</v>
      </c>
      <c r="L382" s="10">
        <f>$E$6</f>
        <v>0.23</v>
      </c>
      <c r="M382" s="19">
        <f t="shared" si="200"/>
        <v>0</v>
      </c>
      <c r="N382" s="20">
        <f t="shared" si="201"/>
        <v>0</v>
      </c>
    </row>
    <row r="383" spans="1:14" ht="12.75" customHeight="1">
      <c r="A383" s="336"/>
      <c r="B383" s="340"/>
      <c r="C383" s="345" t="s">
        <v>10</v>
      </c>
      <c r="D383" s="327">
        <v>120.53</v>
      </c>
      <c r="E383" s="17">
        <f t="shared" si="202"/>
        <v>152</v>
      </c>
      <c r="F383" s="11">
        <f>F$9</f>
        <v>0</v>
      </c>
      <c r="G383" s="40">
        <f>D383*E383*F383*(J$5+J$6+J$7+J$8)</f>
        <v>0</v>
      </c>
      <c r="H383" s="10" t="str">
        <f>$E$5</f>
        <v>zw</v>
      </c>
      <c r="I383" s="19">
        <f t="shared" si="197"/>
        <v>0</v>
      </c>
      <c r="J383" s="20">
        <f t="shared" si="198"/>
        <v>0</v>
      </c>
      <c r="K383" s="18">
        <f t="shared" si="199"/>
        <v>0</v>
      </c>
      <c r="L383" s="10" t="str">
        <f>$E$5</f>
        <v>zw</v>
      </c>
      <c r="M383" s="19">
        <f t="shared" si="200"/>
        <v>0</v>
      </c>
      <c r="N383" s="20">
        <f t="shared" si="201"/>
        <v>0</v>
      </c>
    </row>
    <row r="384" spans="1:14" ht="12.75" customHeight="1">
      <c r="A384" s="336"/>
      <c r="B384" s="340"/>
      <c r="C384" s="345"/>
      <c r="D384" s="327"/>
      <c r="E384" s="17">
        <f t="shared" si="202"/>
        <v>152</v>
      </c>
      <c r="F384" s="11">
        <f>F$10</f>
        <v>0</v>
      </c>
      <c r="G384" s="40">
        <f>D383*E384*F384*(J$5+J$6+J$7+J$8)</f>
        <v>0</v>
      </c>
      <c r="H384" s="10">
        <f>$E$6</f>
        <v>0.23</v>
      </c>
      <c r="I384" s="19">
        <f t="shared" si="197"/>
        <v>0</v>
      </c>
      <c r="J384" s="20">
        <f t="shared" si="198"/>
        <v>0</v>
      </c>
      <c r="K384" s="18">
        <f t="shared" si="199"/>
        <v>0</v>
      </c>
      <c r="L384" s="10">
        <f>$E$6</f>
        <v>0.23</v>
      </c>
      <c r="M384" s="19">
        <f t="shared" si="200"/>
        <v>0</v>
      </c>
      <c r="N384" s="20">
        <f t="shared" si="201"/>
        <v>0</v>
      </c>
    </row>
    <row r="385" spans="1:14" ht="12.75" customHeight="1">
      <c r="A385" s="336"/>
      <c r="B385" s="340"/>
      <c r="C385" s="345" t="s">
        <v>11</v>
      </c>
      <c r="D385" s="327">
        <v>140.25</v>
      </c>
      <c r="E385" s="17">
        <f t="shared" si="202"/>
        <v>152</v>
      </c>
      <c r="F385" s="11">
        <f>F$11</f>
        <v>0</v>
      </c>
      <c r="G385" s="40">
        <f>D385*E385*F385*(J$5+J$6+J$7+J$8)</f>
        <v>0</v>
      </c>
      <c r="H385" s="10" t="str">
        <f>$E$5</f>
        <v>zw</v>
      </c>
      <c r="I385" s="19">
        <f t="shared" si="197"/>
        <v>0</v>
      </c>
      <c r="J385" s="20">
        <f t="shared" si="198"/>
        <v>0</v>
      </c>
      <c r="K385" s="18">
        <f t="shared" si="199"/>
        <v>0</v>
      </c>
      <c r="L385" s="10" t="str">
        <f>$E$5</f>
        <v>zw</v>
      </c>
      <c r="M385" s="19">
        <f t="shared" si="200"/>
        <v>0</v>
      </c>
      <c r="N385" s="20">
        <f t="shared" si="201"/>
        <v>0</v>
      </c>
    </row>
    <row r="386" spans="1:14" ht="12.75" customHeight="1">
      <c r="A386" s="336"/>
      <c r="B386" s="340"/>
      <c r="C386" s="345"/>
      <c r="D386" s="327"/>
      <c r="E386" s="17">
        <f t="shared" si="202"/>
        <v>152</v>
      </c>
      <c r="F386" s="11">
        <f>F$12</f>
        <v>0</v>
      </c>
      <c r="G386" s="40">
        <f>D385*E386*F386*(J$5+J$6+J$7+J$8)</f>
        <v>0</v>
      </c>
      <c r="H386" s="10">
        <f>$E$6</f>
        <v>0.23</v>
      </c>
      <c r="I386" s="19">
        <f t="shared" si="197"/>
        <v>0</v>
      </c>
      <c r="J386" s="20">
        <f t="shared" si="198"/>
        <v>0</v>
      </c>
      <c r="K386" s="18">
        <f t="shared" si="199"/>
        <v>0</v>
      </c>
      <c r="L386" s="10">
        <f>$E$6</f>
        <v>0.23</v>
      </c>
      <c r="M386" s="19">
        <f t="shared" si="200"/>
        <v>0</v>
      </c>
      <c r="N386" s="20">
        <f t="shared" si="201"/>
        <v>0</v>
      </c>
    </row>
    <row r="387" spans="1:14" ht="12.75" customHeight="1">
      <c r="A387" s="336"/>
      <c r="B387" s="340"/>
      <c r="C387" s="345" t="s">
        <v>12</v>
      </c>
      <c r="D387" s="327">
        <v>11.73</v>
      </c>
      <c r="E387" s="17">
        <f t="shared" si="202"/>
        <v>152</v>
      </c>
      <c r="F387" s="11">
        <f>F$13</f>
        <v>0</v>
      </c>
      <c r="G387" s="40">
        <f>D387*E387*F387*(J$5+J$6+J$7+J$8)</f>
        <v>0</v>
      </c>
      <c r="H387" s="10" t="str">
        <f>$E$5</f>
        <v>zw</v>
      </c>
      <c r="I387" s="19">
        <f t="shared" si="197"/>
        <v>0</v>
      </c>
      <c r="J387" s="20">
        <f t="shared" si="198"/>
        <v>0</v>
      </c>
      <c r="K387" s="18">
        <f t="shared" si="199"/>
        <v>0</v>
      </c>
      <c r="L387" s="10" t="str">
        <f>$E$5</f>
        <v>zw</v>
      </c>
      <c r="M387" s="19">
        <f t="shared" si="200"/>
        <v>0</v>
      </c>
      <c r="N387" s="20">
        <f t="shared" si="201"/>
        <v>0</v>
      </c>
    </row>
    <row r="388" spans="1:14" ht="12.75" customHeight="1" thickBot="1">
      <c r="A388" s="336"/>
      <c r="B388" s="341"/>
      <c r="C388" s="346"/>
      <c r="D388" s="328"/>
      <c r="E388" s="17">
        <f t="shared" si="202"/>
        <v>152</v>
      </c>
      <c r="F388" s="11">
        <f>F$14</f>
        <v>0</v>
      </c>
      <c r="G388" s="40">
        <f>D387*E388*F388*(J$5+J$6+J$7+J$8)</f>
        <v>0</v>
      </c>
      <c r="H388" s="21">
        <f>$E$6</f>
        <v>0.23</v>
      </c>
      <c r="I388" s="22">
        <f t="shared" si="197"/>
        <v>0</v>
      </c>
      <c r="J388" s="23">
        <f t="shared" si="198"/>
        <v>0</v>
      </c>
      <c r="K388" s="18">
        <f t="shared" si="199"/>
        <v>0</v>
      </c>
      <c r="L388" s="21">
        <f>$E$6</f>
        <v>0.23</v>
      </c>
      <c r="M388" s="22">
        <f t="shared" si="200"/>
        <v>0</v>
      </c>
      <c r="N388" s="23">
        <f t="shared" si="201"/>
        <v>0</v>
      </c>
    </row>
    <row r="389" spans="1:14" ht="12.75" customHeight="1">
      <c r="A389" s="337"/>
      <c r="B389" s="329" t="s">
        <v>44</v>
      </c>
      <c r="C389" s="330"/>
      <c r="D389" s="285">
        <f>SUM(D379:D388)</f>
        <v>356.99</v>
      </c>
      <c r="E389" s="283" t="s">
        <v>18</v>
      </c>
      <c r="F389" s="323" t="s">
        <v>18</v>
      </c>
      <c r="G389" s="41">
        <f>G379+G381+G383+G385+G387</f>
        <v>0</v>
      </c>
      <c r="H389" s="171" t="str">
        <f>$E$5</f>
        <v>zw</v>
      </c>
      <c r="I389" s="25">
        <f aca="true" t="shared" si="203" ref="I389:K390">I379+I381+I383+I385+I387</f>
        <v>0</v>
      </c>
      <c r="J389" s="26">
        <f t="shared" si="203"/>
        <v>0</v>
      </c>
      <c r="K389" s="41">
        <f t="shared" si="203"/>
        <v>0</v>
      </c>
      <c r="L389" s="171" t="str">
        <f>$E$5</f>
        <v>zw</v>
      </c>
      <c r="M389" s="25">
        <f>M379+M381+M383+M385+M387</f>
        <v>0</v>
      </c>
      <c r="N389" s="26">
        <f>N379+N381+N383+N385+N387</f>
        <v>0</v>
      </c>
    </row>
    <row r="390" spans="1:14" ht="12.75" customHeight="1" thickBot="1">
      <c r="A390" s="338"/>
      <c r="B390" s="331"/>
      <c r="C390" s="332"/>
      <c r="D390" s="284"/>
      <c r="E390" s="280"/>
      <c r="F390" s="324"/>
      <c r="G390" s="42">
        <f>G380+G382+G384+G386+G388</f>
        <v>0</v>
      </c>
      <c r="H390" s="16">
        <f>$E$6</f>
        <v>0.23</v>
      </c>
      <c r="I390" s="27">
        <f t="shared" si="203"/>
        <v>0</v>
      </c>
      <c r="J390" s="28">
        <f t="shared" si="203"/>
        <v>0</v>
      </c>
      <c r="K390" s="42">
        <f t="shared" si="203"/>
        <v>0</v>
      </c>
      <c r="L390" s="16">
        <f>$E$6</f>
        <v>0.23</v>
      </c>
      <c r="M390" s="27">
        <f>M380+M382+M384+M386+M388</f>
        <v>0</v>
      </c>
      <c r="N390" s="28">
        <f>N380+N382+N384+N386+N388</f>
        <v>0</v>
      </c>
    </row>
    <row r="391" spans="1:14" ht="12.75" customHeight="1">
      <c r="A391" s="336">
        <f>A379+1</f>
        <v>30</v>
      </c>
      <c r="B391" s="339" t="s">
        <v>159</v>
      </c>
      <c r="C391" s="342" t="s">
        <v>176</v>
      </c>
      <c r="D391" s="344">
        <v>0</v>
      </c>
      <c r="E391" s="29">
        <f>12*7+8*5</f>
        <v>124</v>
      </c>
      <c r="F391" s="7">
        <f>F$5</f>
        <v>0</v>
      </c>
      <c r="G391" s="39">
        <f>D391*E391*F391*(J$5+J$6+J$7+J$8)</f>
        <v>0</v>
      </c>
      <c r="H391" s="6" t="str">
        <f>$E$5</f>
        <v>zw</v>
      </c>
      <c r="I391" s="31">
        <f aca="true" t="shared" si="204" ref="I391:I400">IF(H391="zw",0,G391*H391)</f>
        <v>0</v>
      </c>
      <c r="J391" s="32">
        <f aca="true" t="shared" si="205" ref="J391:J400">G391+I391</f>
        <v>0</v>
      </c>
      <c r="K391" s="30">
        <f aca="true" t="shared" si="206" ref="K391:K400">G391/N$6</f>
        <v>0</v>
      </c>
      <c r="L391" s="6" t="str">
        <f>$E$5</f>
        <v>zw</v>
      </c>
      <c r="M391" s="31">
        <f aca="true" t="shared" si="207" ref="M391:M400">IF(L391="zw",0,K391*L391)</f>
        <v>0</v>
      </c>
      <c r="N391" s="32">
        <f aca="true" t="shared" si="208" ref="N391:N400">K391+M391</f>
        <v>0</v>
      </c>
    </row>
    <row r="392" spans="1:14" ht="12.75" customHeight="1">
      <c r="A392" s="336"/>
      <c r="B392" s="340"/>
      <c r="C392" s="343"/>
      <c r="D392" s="327"/>
      <c r="E392" s="17">
        <f>E391</f>
        <v>124</v>
      </c>
      <c r="F392" s="11">
        <f>F$6</f>
        <v>0</v>
      </c>
      <c r="G392" s="40">
        <f>D391*E392*F392*(J$5+J$6+J$7+J$8)</f>
        <v>0</v>
      </c>
      <c r="H392" s="10">
        <f>$E$6</f>
        <v>0.23</v>
      </c>
      <c r="I392" s="19">
        <f t="shared" si="204"/>
        <v>0</v>
      </c>
      <c r="J392" s="20">
        <f t="shared" si="205"/>
        <v>0</v>
      </c>
      <c r="K392" s="18">
        <f t="shared" si="206"/>
        <v>0</v>
      </c>
      <c r="L392" s="10">
        <f>$E$6</f>
        <v>0.23</v>
      </c>
      <c r="M392" s="19">
        <f t="shared" si="207"/>
        <v>0</v>
      </c>
      <c r="N392" s="20">
        <f t="shared" si="208"/>
        <v>0</v>
      </c>
    </row>
    <row r="393" spans="1:14" ht="12.75" customHeight="1">
      <c r="A393" s="336"/>
      <c r="B393" s="340"/>
      <c r="C393" s="345" t="s">
        <v>9</v>
      </c>
      <c r="D393" s="327">
        <v>128.56</v>
      </c>
      <c r="E393" s="17">
        <f>E392</f>
        <v>124</v>
      </c>
      <c r="F393" s="11">
        <f>F$7</f>
        <v>0</v>
      </c>
      <c r="G393" s="40">
        <f>D393*E393*F393*(J$5+J$6+J$7+J$8)</f>
        <v>0</v>
      </c>
      <c r="H393" s="10" t="str">
        <f>$E$5</f>
        <v>zw</v>
      </c>
      <c r="I393" s="19">
        <f t="shared" si="204"/>
        <v>0</v>
      </c>
      <c r="J393" s="20">
        <f t="shared" si="205"/>
        <v>0</v>
      </c>
      <c r="K393" s="18">
        <f t="shared" si="206"/>
        <v>0</v>
      </c>
      <c r="L393" s="10" t="str">
        <f>$E$5</f>
        <v>zw</v>
      </c>
      <c r="M393" s="19">
        <f t="shared" si="207"/>
        <v>0</v>
      </c>
      <c r="N393" s="20">
        <f t="shared" si="208"/>
        <v>0</v>
      </c>
    </row>
    <row r="394" spans="1:14" ht="12.75" customHeight="1">
      <c r="A394" s="336"/>
      <c r="B394" s="340"/>
      <c r="C394" s="345"/>
      <c r="D394" s="327"/>
      <c r="E394" s="17">
        <f aca="true" t="shared" si="209" ref="E394:E400">E393</f>
        <v>124</v>
      </c>
      <c r="F394" s="11">
        <f>F$8</f>
        <v>0</v>
      </c>
      <c r="G394" s="40">
        <f>D393*E394*F394*(J$5+J$6+J$7+J$8)</f>
        <v>0</v>
      </c>
      <c r="H394" s="10">
        <f>$E$6</f>
        <v>0.23</v>
      </c>
      <c r="I394" s="19">
        <f t="shared" si="204"/>
        <v>0</v>
      </c>
      <c r="J394" s="20">
        <f t="shared" si="205"/>
        <v>0</v>
      </c>
      <c r="K394" s="18">
        <f t="shared" si="206"/>
        <v>0</v>
      </c>
      <c r="L394" s="10">
        <f>$E$6</f>
        <v>0.23</v>
      </c>
      <c r="M394" s="19">
        <f t="shared" si="207"/>
        <v>0</v>
      </c>
      <c r="N394" s="20">
        <f t="shared" si="208"/>
        <v>0</v>
      </c>
    </row>
    <row r="395" spans="1:14" ht="12.75" customHeight="1">
      <c r="A395" s="336"/>
      <c r="B395" s="340"/>
      <c r="C395" s="345" t="s">
        <v>10</v>
      </c>
      <c r="D395" s="327">
        <v>191.03</v>
      </c>
      <c r="E395" s="17">
        <f t="shared" si="209"/>
        <v>124</v>
      </c>
      <c r="F395" s="11">
        <f>F$9</f>
        <v>0</v>
      </c>
      <c r="G395" s="40">
        <f>D395*E395*F395*(J$5+J$6+J$7+J$8)</f>
        <v>0</v>
      </c>
      <c r="H395" s="10" t="str">
        <f>$E$5</f>
        <v>zw</v>
      </c>
      <c r="I395" s="19">
        <f t="shared" si="204"/>
        <v>0</v>
      </c>
      <c r="J395" s="20">
        <f t="shared" si="205"/>
        <v>0</v>
      </c>
      <c r="K395" s="18">
        <f t="shared" si="206"/>
        <v>0</v>
      </c>
      <c r="L395" s="10" t="str">
        <f>$E$5</f>
        <v>zw</v>
      </c>
      <c r="M395" s="19">
        <f t="shared" si="207"/>
        <v>0</v>
      </c>
      <c r="N395" s="20">
        <f t="shared" si="208"/>
        <v>0</v>
      </c>
    </row>
    <row r="396" spans="1:14" ht="12.75" customHeight="1">
      <c r="A396" s="336"/>
      <c r="B396" s="340"/>
      <c r="C396" s="345"/>
      <c r="D396" s="327"/>
      <c r="E396" s="17">
        <f t="shared" si="209"/>
        <v>124</v>
      </c>
      <c r="F396" s="11">
        <f>F$10</f>
        <v>0</v>
      </c>
      <c r="G396" s="40">
        <f>D395*E396*F396*(J$5+J$6+J$7+J$8)</f>
        <v>0</v>
      </c>
      <c r="H396" s="10">
        <f>$E$6</f>
        <v>0.23</v>
      </c>
      <c r="I396" s="19">
        <f t="shared" si="204"/>
        <v>0</v>
      </c>
      <c r="J396" s="20">
        <f t="shared" si="205"/>
        <v>0</v>
      </c>
      <c r="K396" s="18">
        <f t="shared" si="206"/>
        <v>0</v>
      </c>
      <c r="L396" s="10">
        <f>$E$6</f>
        <v>0.23</v>
      </c>
      <c r="M396" s="19">
        <f t="shared" si="207"/>
        <v>0</v>
      </c>
      <c r="N396" s="20">
        <f t="shared" si="208"/>
        <v>0</v>
      </c>
    </row>
    <row r="397" spans="1:14" ht="12.75" customHeight="1">
      <c r="A397" s="336"/>
      <c r="B397" s="340"/>
      <c r="C397" s="345" t="s">
        <v>11</v>
      </c>
      <c r="D397" s="327">
        <v>72.57</v>
      </c>
      <c r="E397" s="17">
        <f t="shared" si="209"/>
        <v>124</v>
      </c>
      <c r="F397" s="11">
        <f>F$11</f>
        <v>0</v>
      </c>
      <c r="G397" s="40">
        <f>D397*E397*F397*(J$5+J$6+J$7+J$8)</f>
        <v>0</v>
      </c>
      <c r="H397" s="10" t="str">
        <f>$E$5</f>
        <v>zw</v>
      </c>
      <c r="I397" s="19">
        <f t="shared" si="204"/>
        <v>0</v>
      </c>
      <c r="J397" s="20">
        <f t="shared" si="205"/>
        <v>0</v>
      </c>
      <c r="K397" s="18">
        <f t="shared" si="206"/>
        <v>0</v>
      </c>
      <c r="L397" s="10" t="str">
        <f>$E$5</f>
        <v>zw</v>
      </c>
      <c r="M397" s="19">
        <f t="shared" si="207"/>
        <v>0</v>
      </c>
      <c r="N397" s="20">
        <f t="shared" si="208"/>
        <v>0</v>
      </c>
    </row>
    <row r="398" spans="1:14" ht="12.75" customHeight="1">
      <c r="A398" s="336"/>
      <c r="B398" s="340"/>
      <c r="C398" s="345"/>
      <c r="D398" s="327"/>
      <c r="E398" s="17">
        <f t="shared" si="209"/>
        <v>124</v>
      </c>
      <c r="F398" s="11">
        <f>F$12</f>
        <v>0</v>
      </c>
      <c r="G398" s="40">
        <f>D397*E398*F398*(J$5+J$6+J$7+J$8)</f>
        <v>0</v>
      </c>
      <c r="H398" s="10">
        <f>$E$6</f>
        <v>0.23</v>
      </c>
      <c r="I398" s="19">
        <f t="shared" si="204"/>
        <v>0</v>
      </c>
      <c r="J398" s="20">
        <f t="shared" si="205"/>
        <v>0</v>
      </c>
      <c r="K398" s="18">
        <f t="shared" si="206"/>
        <v>0</v>
      </c>
      <c r="L398" s="10">
        <f>$E$6</f>
        <v>0.23</v>
      </c>
      <c r="M398" s="19">
        <f t="shared" si="207"/>
        <v>0</v>
      </c>
      <c r="N398" s="20">
        <f t="shared" si="208"/>
        <v>0</v>
      </c>
    </row>
    <row r="399" spans="1:14" ht="12.75" customHeight="1">
      <c r="A399" s="336"/>
      <c r="B399" s="340"/>
      <c r="C399" s="345" t="s">
        <v>12</v>
      </c>
      <c r="D399" s="327">
        <v>37.82</v>
      </c>
      <c r="E399" s="17">
        <f t="shared" si="209"/>
        <v>124</v>
      </c>
      <c r="F399" s="11">
        <f>F$13</f>
        <v>0</v>
      </c>
      <c r="G399" s="40">
        <f>D399*E399*F399*(J$5+J$6+J$7+J$8)</f>
        <v>0</v>
      </c>
      <c r="H399" s="10" t="str">
        <f>$E$5</f>
        <v>zw</v>
      </c>
      <c r="I399" s="19">
        <f t="shared" si="204"/>
        <v>0</v>
      </c>
      <c r="J399" s="20">
        <f t="shared" si="205"/>
        <v>0</v>
      </c>
      <c r="K399" s="18">
        <f t="shared" si="206"/>
        <v>0</v>
      </c>
      <c r="L399" s="10" t="str">
        <f>$E$5</f>
        <v>zw</v>
      </c>
      <c r="M399" s="19">
        <f t="shared" si="207"/>
        <v>0</v>
      </c>
      <c r="N399" s="20">
        <f t="shared" si="208"/>
        <v>0</v>
      </c>
    </row>
    <row r="400" spans="1:14" ht="12.75" customHeight="1" thickBot="1">
      <c r="A400" s="336"/>
      <c r="B400" s="341"/>
      <c r="C400" s="346"/>
      <c r="D400" s="328"/>
      <c r="E400" s="17">
        <f t="shared" si="209"/>
        <v>124</v>
      </c>
      <c r="F400" s="11">
        <f>F$14</f>
        <v>0</v>
      </c>
      <c r="G400" s="40">
        <f>D399*E400*F400*(J$5+J$6+J$7+J$8)</f>
        <v>0</v>
      </c>
      <c r="H400" s="21">
        <f>$E$6</f>
        <v>0.23</v>
      </c>
      <c r="I400" s="22">
        <f t="shared" si="204"/>
        <v>0</v>
      </c>
      <c r="J400" s="23">
        <f t="shared" si="205"/>
        <v>0</v>
      </c>
      <c r="K400" s="18">
        <f t="shared" si="206"/>
        <v>0</v>
      </c>
      <c r="L400" s="21">
        <f>$E$6</f>
        <v>0.23</v>
      </c>
      <c r="M400" s="22">
        <f t="shared" si="207"/>
        <v>0</v>
      </c>
      <c r="N400" s="23">
        <f t="shared" si="208"/>
        <v>0</v>
      </c>
    </row>
    <row r="401" spans="1:14" ht="12.75" customHeight="1">
      <c r="A401" s="337"/>
      <c r="B401" s="329" t="s">
        <v>195</v>
      </c>
      <c r="C401" s="330"/>
      <c r="D401" s="285">
        <f>SUM(D391:D400)</f>
        <v>429.98</v>
      </c>
      <c r="E401" s="283" t="s">
        <v>18</v>
      </c>
      <c r="F401" s="323" t="s">
        <v>18</v>
      </c>
      <c r="G401" s="41">
        <f>G391+G393+G395+G397+G399</f>
        <v>0</v>
      </c>
      <c r="H401" s="171" t="str">
        <f>$E$5</f>
        <v>zw</v>
      </c>
      <c r="I401" s="25">
        <f aca="true" t="shared" si="210" ref="I401:K402">I391+I393+I395+I397+I399</f>
        <v>0</v>
      </c>
      <c r="J401" s="26">
        <f t="shared" si="210"/>
        <v>0</v>
      </c>
      <c r="K401" s="41">
        <f t="shared" si="210"/>
        <v>0</v>
      </c>
      <c r="L401" s="171" t="str">
        <f>$E$5</f>
        <v>zw</v>
      </c>
      <c r="M401" s="25">
        <f>M391+M393+M395+M397+M399</f>
        <v>0</v>
      </c>
      <c r="N401" s="26">
        <f>N391+N393+N395+N397+N399</f>
        <v>0</v>
      </c>
    </row>
    <row r="402" spans="1:14" ht="12.75" customHeight="1" thickBot="1">
      <c r="A402" s="338"/>
      <c r="B402" s="331"/>
      <c r="C402" s="332"/>
      <c r="D402" s="284"/>
      <c r="E402" s="280"/>
      <c r="F402" s="324"/>
      <c r="G402" s="42">
        <f>G392+G394+G396+G398+G400</f>
        <v>0</v>
      </c>
      <c r="H402" s="16">
        <f>$E$6</f>
        <v>0.23</v>
      </c>
      <c r="I402" s="27">
        <f t="shared" si="210"/>
        <v>0</v>
      </c>
      <c r="J402" s="28">
        <f t="shared" si="210"/>
        <v>0</v>
      </c>
      <c r="K402" s="42">
        <f t="shared" si="210"/>
        <v>0</v>
      </c>
      <c r="L402" s="16">
        <f>$E$6</f>
        <v>0.23</v>
      </c>
      <c r="M402" s="27">
        <f>M392+M394+M396+M398+M400</f>
        <v>0</v>
      </c>
      <c r="N402" s="28">
        <f>N392+N394+N396+N398+N400</f>
        <v>0</v>
      </c>
    </row>
    <row r="403" spans="1:14" ht="12.75" customHeight="1">
      <c r="A403" s="336">
        <f>A391+1</f>
        <v>31</v>
      </c>
      <c r="B403" s="339" t="s">
        <v>158</v>
      </c>
      <c r="C403" s="342" t="s">
        <v>176</v>
      </c>
      <c r="D403" s="355">
        <v>3.97</v>
      </c>
      <c r="E403" s="17">
        <f>12*7+8*5</f>
        <v>124</v>
      </c>
      <c r="F403" s="7">
        <f>F$5</f>
        <v>0</v>
      </c>
      <c r="G403" s="39">
        <f>D403*E403*F403*(J$5+J$6+J$7+J$8)</f>
        <v>0</v>
      </c>
      <c r="H403" s="6" t="str">
        <f>$E$5</f>
        <v>zw</v>
      </c>
      <c r="I403" s="31">
        <f aca="true" t="shared" si="211" ref="I403:I412">IF(H403="zw",0,G403*H403)</f>
        <v>0</v>
      </c>
      <c r="J403" s="32">
        <f aca="true" t="shared" si="212" ref="J403:J412">G403+I403</f>
        <v>0</v>
      </c>
      <c r="K403" s="30">
        <f aca="true" t="shared" si="213" ref="K403:K412">G403/N$6</f>
        <v>0</v>
      </c>
      <c r="L403" s="6" t="str">
        <f>$E$5</f>
        <v>zw</v>
      </c>
      <c r="M403" s="31">
        <f aca="true" t="shared" si="214" ref="M403:M412">IF(L403="zw",0,K403*L403)</f>
        <v>0</v>
      </c>
      <c r="N403" s="32">
        <f aca="true" t="shared" si="215" ref="N403:N412">K403+M403</f>
        <v>0</v>
      </c>
    </row>
    <row r="404" spans="1:14" ht="12.75" customHeight="1">
      <c r="A404" s="336"/>
      <c r="B404" s="340"/>
      <c r="C404" s="343"/>
      <c r="D404" s="356"/>
      <c r="E404" s="17">
        <f>E403</f>
        <v>124</v>
      </c>
      <c r="F404" s="11">
        <f>F$6</f>
        <v>0</v>
      </c>
      <c r="G404" s="40">
        <f>D403*E404*F404*(J$5+J$6+J$7+J$8)</f>
        <v>0</v>
      </c>
      <c r="H404" s="10">
        <f>$E$6</f>
        <v>0.23</v>
      </c>
      <c r="I404" s="19">
        <f t="shared" si="211"/>
        <v>0</v>
      </c>
      <c r="J404" s="20">
        <f t="shared" si="212"/>
        <v>0</v>
      </c>
      <c r="K404" s="18">
        <f t="shared" si="213"/>
        <v>0</v>
      </c>
      <c r="L404" s="10">
        <f>$E$6</f>
        <v>0.23</v>
      </c>
      <c r="M404" s="19">
        <f t="shared" si="214"/>
        <v>0</v>
      </c>
      <c r="N404" s="20">
        <f t="shared" si="215"/>
        <v>0</v>
      </c>
    </row>
    <row r="405" spans="1:14" ht="12.75" customHeight="1">
      <c r="A405" s="336"/>
      <c r="B405" s="340"/>
      <c r="C405" s="345" t="s">
        <v>9</v>
      </c>
      <c r="D405" s="347">
        <v>9.71</v>
      </c>
      <c r="E405" s="17">
        <f>E404</f>
        <v>124</v>
      </c>
      <c r="F405" s="11">
        <f>F$7</f>
        <v>0</v>
      </c>
      <c r="G405" s="40">
        <f>D405*E405*F405*(J$5+J$6+J$7+J$8)</f>
        <v>0</v>
      </c>
      <c r="H405" s="10" t="str">
        <f>$E$5</f>
        <v>zw</v>
      </c>
      <c r="I405" s="19">
        <f t="shared" si="211"/>
        <v>0</v>
      </c>
      <c r="J405" s="20">
        <f t="shared" si="212"/>
        <v>0</v>
      </c>
      <c r="K405" s="18">
        <f t="shared" si="213"/>
        <v>0</v>
      </c>
      <c r="L405" s="10" t="str">
        <f>$E$5</f>
        <v>zw</v>
      </c>
      <c r="M405" s="19">
        <f t="shared" si="214"/>
        <v>0</v>
      </c>
      <c r="N405" s="20">
        <f t="shared" si="215"/>
        <v>0</v>
      </c>
    </row>
    <row r="406" spans="1:14" ht="12.75" customHeight="1">
      <c r="A406" s="336"/>
      <c r="B406" s="340"/>
      <c r="C406" s="345"/>
      <c r="D406" s="281"/>
      <c r="E406" s="17">
        <f aca="true" t="shared" si="216" ref="E406:E412">E405</f>
        <v>124</v>
      </c>
      <c r="F406" s="11">
        <f>F$8</f>
        <v>0</v>
      </c>
      <c r="G406" s="40">
        <f>D405*E406*F406*(J$5+J$6+J$7+J$8)</f>
        <v>0</v>
      </c>
      <c r="H406" s="10">
        <f>$E$6</f>
        <v>0.23</v>
      </c>
      <c r="I406" s="19">
        <f t="shared" si="211"/>
        <v>0</v>
      </c>
      <c r="J406" s="20">
        <f t="shared" si="212"/>
        <v>0</v>
      </c>
      <c r="K406" s="18">
        <f t="shared" si="213"/>
        <v>0</v>
      </c>
      <c r="L406" s="10">
        <f>$E$6</f>
        <v>0.23</v>
      </c>
      <c r="M406" s="19">
        <f t="shared" si="214"/>
        <v>0</v>
      </c>
      <c r="N406" s="20">
        <f t="shared" si="215"/>
        <v>0</v>
      </c>
    </row>
    <row r="407" spans="1:14" ht="12.75" customHeight="1">
      <c r="A407" s="336"/>
      <c r="B407" s="340"/>
      <c r="C407" s="345" t="s">
        <v>10</v>
      </c>
      <c r="D407" s="347">
        <v>262.48</v>
      </c>
      <c r="E407" s="17">
        <f t="shared" si="216"/>
        <v>124</v>
      </c>
      <c r="F407" s="11">
        <f>F$9</f>
        <v>0</v>
      </c>
      <c r="G407" s="40">
        <f>D407*E407*F407*(J$5+J$6+J$7+J$8)</f>
        <v>0</v>
      </c>
      <c r="H407" s="10" t="str">
        <f>$E$5</f>
        <v>zw</v>
      </c>
      <c r="I407" s="19">
        <f t="shared" si="211"/>
        <v>0</v>
      </c>
      <c r="J407" s="20">
        <f t="shared" si="212"/>
        <v>0</v>
      </c>
      <c r="K407" s="18">
        <f t="shared" si="213"/>
        <v>0</v>
      </c>
      <c r="L407" s="10" t="str">
        <f>$E$5</f>
        <v>zw</v>
      </c>
      <c r="M407" s="19">
        <f t="shared" si="214"/>
        <v>0</v>
      </c>
      <c r="N407" s="20">
        <f t="shared" si="215"/>
        <v>0</v>
      </c>
    </row>
    <row r="408" spans="1:14" ht="12.75" customHeight="1">
      <c r="A408" s="336"/>
      <c r="B408" s="340"/>
      <c r="C408" s="345"/>
      <c r="D408" s="281"/>
      <c r="E408" s="17">
        <f t="shared" si="216"/>
        <v>124</v>
      </c>
      <c r="F408" s="11">
        <f>F$10</f>
        <v>0</v>
      </c>
      <c r="G408" s="40">
        <f>D407*E408*F408*(J$5+J$6+J$7+J$8)</f>
        <v>0</v>
      </c>
      <c r="H408" s="10">
        <f>$E$6</f>
        <v>0.23</v>
      </c>
      <c r="I408" s="19">
        <f t="shared" si="211"/>
        <v>0</v>
      </c>
      <c r="J408" s="20">
        <f t="shared" si="212"/>
        <v>0</v>
      </c>
      <c r="K408" s="18">
        <f t="shared" si="213"/>
        <v>0</v>
      </c>
      <c r="L408" s="10">
        <f>$E$6</f>
        <v>0.23</v>
      </c>
      <c r="M408" s="19">
        <f t="shared" si="214"/>
        <v>0</v>
      </c>
      <c r="N408" s="20">
        <f t="shared" si="215"/>
        <v>0</v>
      </c>
    </row>
    <row r="409" spans="1:14" ht="12.75" customHeight="1">
      <c r="A409" s="336"/>
      <c r="B409" s="340"/>
      <c r="C409" s="345" t="s">
        <v>11</v>
      </c>
      <c r="D409" s="347">
        <v>30.67</v>
      </c>
      <c r="E409" s="17">
        <f t="shared" si="216"/>
        <v>124</v>
      </c>
      <c r="F409" s="11">
        <f>F$11</f>
        <v>0</v>
      </c>
      <c r="G409" s="40">
        <f>D409*E409*F409*(J$5+J$6+J$7+J$8)</f>
        <v>0</v>
      </c>
      <c r="H409" s="10" t="str">
        <f>$E$5</f>
        <v>zw</v>
      </c>
      <c r="I409" s="19">
        <f t="shared" si="211"/>
        <v>0</v>
      </c>
      <c r="J409" s="20">
        <f t="shared" si="212"/>
        <v>0</v>
      </c>
      <c r="K409" s="18">
        <f t="shared" si="213"/>
        <v>0</v>
      </c>
      <c r="L409" s="10" t="str">
        <f>$E$5</f>
        <v>zw</v>
      </c>
      <c r="M409" s="19">
        <f t="shared" si="214"/>
        <v>0</v>
      </c>
      <c r="N409" s="20">
        <f t="shared" si="215"/>
        <v>0</v>
      </c>
    </row>
    <row r="410" spans="1:14" ht="12.75" customHeight="1">
      <c r="A410" s="336"/>
      <c r="B410" s="340"/>
      <c r="C410" s="345"/>
      <c r="D410" s="281"/>
      <c r="E410" s="17">
        <f t="shared" si="216"/>
        <v>124</v>
      </c>
      <c r="F410" s="11">
        <f>F$12</f>
        <v>0</v>
      </c>
      <c r="G410" s="40">
        <f>D409*E410*F410*(J$5+J$6+J$7+J$8)</f>
        <v>0</v>
      </c>
      <c r="H410" s="10">
        <f>$E$6</f>
        <v>0.23</v>
      </c>
      <c r="I410" s="19">
        <f t="shared" si="211"/>
        <v>0</v>
      </c>
      <c r="J410" s="20">
        <f t="shared" si="212"/>
        <v>0</v>
      </c>
      <c r="K410" s="18">
        <f t="shared" si="213"/>
        <v>0</v>
      </c>
      <c r="L410" s="10">
        <f>$E$6</f>
        <v>0.23</v>
      </c>
      <c r="M410" s="19">
        <f t="shared" si="214"/>
        <v>0</v>
      </c>
      <c r="N410" s="20">
        <f t="shared" si="215"/>
        <v>0</v>
      </c>
    </row>
    <row r="411" spans="1:14" ht="12.75" customHeight="1">
      <c r="A411" s="336"/>
      <c r="B411" s="340"/>
      <c r="C411" s="345" t="s">
        <v>12</v>
      </c>
      <c r="D411" s="347">
        <v>46.35</v>
      </c>
      <c r="E411" s="17">
        <f t="shared" si="216"/>
        <v>124</v>
      </c>
      <c r="F411" s="11">
        <f>F$13</f>
        <v>0</v>
      </c>
      <c r="G411" s="40">
        <f>D411*E411*F411*(J$5+J$6+J$7+J$8)</f>
        <v>0</v>
      </c>
      <c r="H411" s="10" t="str">
        <f>$E$5</f>
        <v>zw</v>
      </c>
      <c r="I411" s="19">
        <f t="shared" si="211"/>
        <v>0</v>
      </c>
      <c r="J411" s="20">
        <f t="shared" si="212"/>
        <v>0</v>
      </c>
      <c r="K411" s="18">
        <f t="shared" si="213"/>
        <v>0</v>
      </c>
      <c r="L411" s="10" t="str">
        <f>$E$5</f>
        <v>zw</v>
      </c>
      <c r="M411" s="19">
        <f t="shared" si="214"/>
        <v>0</v>
      </c>
      <c r="N411" s="20">
        <f t="shared" si="215"/>
        <v>0</v>
      </c>
    </row>
    <row r="412" spans="1:14" ht="12.75" customHeight="1" thickBot="1">
      <c r="A412" s="336"/>
      <c r="B412" s="341"/>
      <c r="C412" s="346"/>
      <c r="D412" s="348"/>
      <c r="E412" s="17">
        <f t="shared" si="216"/>
        <v>124</v>
      </c>
      <c r="F412" s="11">
        <f>F$14</f>
        <v>0</v>
      </c>
      <c r="G412" s="40">
        <f>D411*E412*F412*(J$5+J$6+J$7+J$8)</f>
        <v>0</v>
      </c>
      <c r="H412" s="21">
        <f>$E$6</f>
        <v>0.23</v>
      </c>
      <c r="I412" s="22">
        <f t="shared" si="211"/>
        <v>0</v>
      </c>
      <c r="J412" s="23">
        <f t="shared" si="212"/>
        <v>0</v>
      </c>
      <c r="K412" s="18">
        <f t="shared" si="213"/>
        <v>0</v>
      </c>
      <c r="L412" s="21">
        <f>$E$6</f>
        <v>0.23</v>
      </c>
      <c r="M412" s="22">
        <f t="shared" si="214"/>
        <v>0</v>
      </c>
      <c r="N412" s="23">
        <f t="shared" si="215"/>
        <v>0</v>
      </c>
    </row>
    <row r="413" spans="1:14" ht="12.75" customHeight="1">
      <c r="A413" s="337"/>
      <c r="B413" s="329" t="s">
        <v>196</v>
      </c>
      <c r="C413" s="330"/>
      <c r="D413" s="285">
        <f>SUM(D403:D412)</f>
        <v>353.18000000000006</v>
      </c>
      <c r="E413" s="283" t="s">
        <v>18</v>
      </c>
      <c r="F413" s="323" t="s">
        <v>18</v>
      </c>
      <c r="G413" s="41">
        <f>G403+G405+G407+G409+G411</f>
        <v>0</v>
      </c>
      <c r="H413" s="171" t="str">
        <f>$E$5</f>
        <v>zw</v>
      </c>
      <c r="I413" s="25">
        <f aca="true" t="shared" si="217" ref="I413:K414">I403+I405+I407+I409+I411</f>
        <v>0</v>
      </c>
      <c r="J413" s="26">
        <f t="shared" si="217"/>
        <v>0</v>
      </c>
      <c r="K413" s="41">
        <f t="shared" si="217"/>
        <v>0</v>
      </c>
      <c r="L413" s="171" t="str">
        <f>$E$5</f>
        <v>zw</v>
      </c>
      <c r="M413" s="25">
        <f>M403+M405+M407+M409+M411</f>
        <v>0</v>
      </c>
      <c r="N413" s="26">
        <f>N403+N405+N407+N409+N411</f>
        <v>0</v>
      </c>
    </row>
    <row r="414" spans="1:14" ht="12.75" customHeight="1" thickBot="1">
      <c r="A414" s="338"/>
      <c r="B414" s="331"/>
      <c r="C414" s="332"/>
      <c r="D414" s="284"/>
      <c r="E414" s="280"/>
      <c r="F414" s="324"/>
      <c r="G414" s="42">
        <f>G404+G406+G408+G410+G412</f>
        <v>0</v>
      </c>
      <c r="H414" s="16">
        <f>$E$6</f>
        <v>0.23</v>
      </c>
      <c r="I414" s="27">
        <f t="shared" si="217"/>
        <v>0</v>
      </c>
      <c r="J414" s="28">
        <f t="shared" si="217"/>
        <v>0</v>
      </c>
      <c r="K414" s="42">
        <f t="shared" si="217"/>
        <v>0</v>
      </c>
      <c r="L414" s="16">
        <f>$E$6</f>
        <v>0.23</v>
      </c>
      <c r="M414" s="27">
        <f>M404+M406+M408+M410+M412</f>
        <v>0</v>
      </c>
      <c r="N414" s="28">
        <f>N404+N406+N408+N410+N412</f>
        <v>0</v>
      </c>
    </row>
    <row r="415" ht="12.75" customHeight="1" thickBot="1"/>
    <row r="416" spans="1:15" ht="12.75" customHeight="1" thickBot="1">
      <c r="A416" s="33">
        <v>1</v>
      </c>
      <c r="B416" s="34">
        <v>2</v>
      </c>
      <c r="C416" s="37">
        <v>3</v>
      </c>
      <c r="D416" s="38">
        <v>4</v>
      </c>
      <c r="E416" s="34">
        <v>5</v>
      </c>
      <c r="F416" s="43" t="s">
        <v>53</v>
      </c>
      <c r="G416" s="38">
        <v>7</v>
      </c>
      <c r="H416" s="35">
        <v>8</v>
      </c>
      <c r="I416" s="36">
        <v>9</v>
      </c>
      <c r="J416" s="37">
        <v>10</v>
      </c>
      <c r="K416" s="34">
        <v>11</v>
      </c>
      <c r="L416" s="35">
        <v>12</v>
      </c>
      <c r="M416" s="36">
        <v>13</v>
      </c>
      <c r="N416" s="37">
        <v>14</v>
      </c>
      <c r="O416" s="14"/>
    </row>
    <row r="417" spans="1:14" ht="12.75" customHeight="1">
      <c r="A417" s="335">
        <f>A403+1</f>
        <v>32</v>
      </c>
      <c r="B417" s="339" t="s">
        <v>160</v>
      </c>
      <c r="C417" s="342" t="s">
        <v>176</v>
      </c>
      <c r="D417" s="355">
        <v>7.35</v>
      </c>
      <c r="E417" s="29">
        <f>12*7</f>
        <v>84</v>
      </c>
      <c r="F417" s="11">
        <f>F$5</f>
        <v>0</v>
      </c>
      <c r="G417" s="40">
        <f>D417*E417*F417*(J$5+J$6+J$7+J$8)</f>
        <v>0</v>
      </c>
      <c r="H417" s="10" t="str">
        <f>$E$5</f>
        <v>zw</v>
      </c>
      <c r="I417" s="19">
        <f aca="true" t="shared" si="218" ref="I417:I426">IF(H417="zw",0,G417*H417)</f>
        <v>0</v>
      </c>
      <c r="J417" s="20">
        <f aca="true" t="shared" si="219" ref="J417:J426">G417+I417</f>
        <v>0</v>
      </c>
      <c r="K417" s="18">
        <f aca="true" t="shared" si="220" ref="K417:K426">G417/N$6</f>
        <v>0</v>
      </c>
      <c r="L417" s="10" t="str">
        <f>$E$5</f>
        <v>zw</v>
      </c>
      <c r="M417" s="19">
        <f aca="true" t="shared" si="221" ref="M417:M426">IF(L417="zw",0,K417*L417)</f>
        <v>0</v>
      </c>
      <c r="N417" s="20">
        <f aca="true" t="shared" si="222" ref="N417:N426">K417+M417</f>
        <v>0</v>
      </c>
    </row>
    <row r="418" spans="1:14" ht="12.75" customHeight="1">
      <c r="A418" s="336"/>
      <c r="B418" s="340"/>
      <c r="C418" s="343"/>
      <c r="D418" s="356"/>
      <c r="E418" s="17">
        <f>E417</f>
        <v>84</v>
      </c>
      <c r="F418" s="11">
        <f>F$6</f>
        <v>0</v>
      </c>
      <c r="G418" s="40">
        <f>D417*E418*F418*(J$5+J$6+J$7+J$8)</f>
        <v>0</v>
      </c>
      <c r="H418" s="10">
        <f>$E$6</f>
        <v>0.23</v>
      </c>
      <c r="I418" s="19">
        <f t="shared" si="218"/>
        <v>0</v>
      </c>
      <c r="J418" s="20">
        <f t="shared" si="219"/>
        <v>0</v>
      </c>
      <c r="K418" s="18">
        <f t="shared" si="220"/>
        <v>0</v>
      </c>
      <c r="L418" s="10">
        <f>$E$6</f>
        <v>0.23</v>
      </c>
      <c r="M418" s="19">
        <f t="shared" si="221"/>
        <v>0</v>
      </c>
      <c r="N418" s="20">
        <f t="shared" si="222"/>
        <v>0</v>
      </c>
    </row>
    <row r="419" spans="1:14" ht="12.75" customHeight="1">
      <c r="A419" s="336"/>
      <c r="B419" s="340"/>
      <c r="C419" s="345" t="s">
        <v>9</v>
      </c>
      <c r="D419" s="347">
        <v>37.37</v>
      </c>
      <c r="E419" s="17">
        <f>E418</f>
        <v>84</v>
      </c>
      <c r="F419" s="11">
        <f>F$7</f>
        <v>0</v>
      </c>
      <c r="G419" s="40">
        <f>D419*E419*F419*(J$5+J$6+J$7+J$8)</f>
        <v>0</v>
      </c>
      <c r="H419" s="10" t="str">
        <f>$E$5</f>
        <v>zw</v>
      </c>
      <c r="I419" s="19">
        <f t="shared" si="218"/>
        <v>0</v>
      </c>
      <c r="J419" s="20">
        <f t="shared" si="219"/>
        <v>0</v>
      </c>
      <c r="K419" s="18">
        <f t="shared" si="220"/>
        <v>0</v>
      </c>
      <c r="L419" s="10" t="str">
        <f>$E$5</f>
        <v>zw</v>
      </c>
      <c r="M419" s="19">
        <f t="shared" si="221"/>
        <v>0</v>
      </c>
      <c r="N419" s="20">
        <f t="shared" si="222"/>
        <v>0</v>
      </c>
    </row>
    <row r="420" spans="1:14" ht="12.75" customHeight="1">
      <c r="A420" s="336"/>
      <c r="B420" s="340"/>
      <c r="C420" s="345"/>
      <c r="D420" s="281"/>
      <c r="E420" s="17">
        <f aca="true" t="shared" si="223" ref="E420:E426">E419</f>
        <v>84</v>
      </c>
      <c r="F420" s="11">
        <f>F$8</f>
        <v>0</v>
      </c>
      <c r="G420" s="40">
        <f>D419*E420*F420*(J$5+J$6+J$7+J$8)</f>
        <v>0</v>
      </c>
      <c r="H420" s="10">
        <f>$E$6</f>
        <v>0.23</v>
      </c>
      <c r="I420" s="19">
        <f t="shared" si="218"/>
        <v>0</v>
      </c>
      <c r="J420" s="20">
        <f t="shared" si="219"/>
        <v>0</v>
      </c>
      <c r="K420" s="18">
        <f t="shared" si="220"/>
        <v>0</v>
      </c>
      <c r="L420" s="10">
        <f>$E$6</f>
        <v>0.23</v>
      </c>
      <c r="M420" s="19">
        <f t="shared" si="221"/>
        <v>0</v>
      </c>
      <c r="N420" s="20">
        <f t="shared" si="222"/>
        <v>0</v>
      </c>
    </row>
    <row r="421" spans="1:14" ht="12.75" customHeight="1">
      <c r="A421" s="336"/>
      <c r="B421" s="340"/>
      <c r="C421" s="345" t="s">
        <v>10</v>
      </c>
      <c r="D421" s="347">
        <v>269.28</v>
      </c>
      <c r="E421" s="17">
        <f t="shared" si="223"/>
        <v>84</v>
      </c>
      <c r="F421" s="11">
        <f>F$9</f>
        <v>0</v>
      </c>
      <c r="G421" s="40">
        <f>D421*E421*F421*(J$5+J$6+J$7+J$8)</f>
        <v>0</v>
      </c>
      <c r="H421" s="10" t="str">
        <f>$E$5</f>
        <v>zw</v>
      </c>
      <c r="I421" s="19">
        <f t="shared" si="218"/>
        <v>0</v>
      </c>
      <c r="J421" s="20">
        <f t="shared" si="219"/>
        <v>0</v>
      </c>
      <c r="K421" s="18">
        <f t="shared" si="220"/>
        <v>0</v>
      </c>
      <c r="L421" s="10" t="str">
        <f>$E$5</f>
        <v>zw</v>
      </c>
      <c r="M421" s="19">
        <f t="shared" si="221"/>
        <v>0</v>
      </c>
      <c r="N421" s="20">
        <f t="shared" si="222"/>
        <v>0</v>
      </c>
    </row>
    <row r="422" spans="1:14" ht="12.75" customHeight="1">
      <c r="A422" s="336"/>
      <c r="B422" s="340"/>
      <c r="C422" s="345"/>
      <c r="D422" s="281"/>
      <c r="E422" s="17">
        <f t="shared" si="223"/>
        <v>84</v>
      </c>
      <c r="F422" s="11">
        <f>F$10</f>
        <v>0</v>
      </c>
      <c r="G422" s="40">
        <f>D421*E422*F422*(J$5+J$6+J$7+J$8)</f>
        <v>0</v>
      </c>
      <c r="H422" s="10">
        <f>$E$6</f>
        <v>0.23</v>
      </c>
      <c r="I422" s="19">
        <f t="shared" si="218"/>
        <v>0</v>
      </c>
      <c r="J422" s="20">
        <f t="shared" si="219"/>
        <v>0</v>
      </c>
      <c r="K422" s="18">
        <f t="shared" si="220"/>
        <v>0</v>
      </c>
      <c r="L422" s="10">
        <f>$E$6</f>
        <v>0.23</v>
      </c>
      <c r="M422" s="19">
        <f t="shared" si="221"/>
        <v>0</v>
      </c>
      <c r="N422" s="20">
        <f t="shared" si="222"/>
        <v>0</v>
      </c>
    </row>
    <row r="423" spans="1:14" ht="12.75" customHeight="1">
      <c r="A423" s="336"/>
      <c r="B423" s="340"/>
      <c r="C423" s="345" t="s">
        <v>11</v>
      </c>
      <c r="D423" s="347">
        <v>20.16</v>
      </c>
      <c r="E423" s="17">
        <f t="shared" si="223"/>
        <v>84</v>
      </c>
      <c r="F423" s="11">
        <f>F$11</f>
        <v>0</v>
      </c>
      <c r="G423" s="40">
        <f>D423*E423*F423*(J$5+J$6+J$7+J$8)</f>
        <v>0</v>
      </c>
      <c r="H423" s="10" t="str">
        <f>$E$5</f>
        <v>zw</v>
      </c>
      <c r="I423" s="19">
        <f t="shared" si="218"/>
        <v>0</v>
      </c>
      <c r="J423" s="20">
        <f t="shared" si="219"/>
        <v>0</v>
      </c>
      <c r="K423" s="18">
        <f t="shared" si="220"/>
        <v>0</v>
      </c>
      <c r="L423" s="10" t="str">
        <f>$E$5</f>
        <v>zw</v>
      </c>
      <c r="M423" s="19">
        <f t="shared" si="221"/>
        <v>0</v>
      </c>
      <c r="N423" s="20">
        <f t="shared" si="222"/>
        <v>0</v>
      </c>
    </row>
    <row r="424" spans="1:14" ht="12.75" customHeight="1">
      <c r="A424" s="336"/>
      <c r="B424" s="340"/>
      <c r="C424" s="345"/>
      <c r="D424" s="281"/>
      <c r="E424" s="17">
        <f t="shared" si="223"/>
        <v>84</v>
      </c>
      <c r="F424" s="11">
        <f>F$12</f>
        <v>0</v>
      </c>
      <c r="G424" s="40">
        <f>D423*E424*F424*(J$5+J$6+J$7+J$8)</f>
        <v>0</v>
      </c>
      <c r="H424" s="10">
        <f>$E$6</f>
        <v>0.23</v>
      </c>
      <c r="I424" s="19">
        <f t="shared" si="218"/>
        <v>0</v>
      </c>
      <c r="J424" s="20">
        <f t="shared" si="219"/>
        <v>0</v>
      </c>
      <c r="K424" s="18">
        <f t="shared" si="220"/>
        <v>0</v>
      </c>
      <c r="L424" s="10">
        <f>$E$6</f>
        <v>0.23</v>
      </c>
      <c r="M424" s="19">
        <f t="shared" si="221"/>
        <v>0</v>
      </c>
      <c r="N424" s="20">
        <f t="shared" si="222"/>
        <v>0</v>
      </c>
    </row>
    <row r="425" spans="1:14" ht="12.75" customHeight="1">
      <c r="A425" s="336"/>
      <c r="B425" s="340"/>
      <c r="C425" s="345" t="s">
        <v>12</v>
      </c>
      <c r="D425" s="347">
        <v>38.67</v>
      </c>
      <c r="E425" s="17">
        <f t="shared" si="223"/>
        <v>84</v>
      </c>
      <c r="F425" s="11">
        <f>F$13</f>
        <v>0</v>
      </c>
      <c r="G425" s="40">
        <f>D425*E425*F425*(J$5+J$6+J$7+J$8)</f>
        <v>0</v>
      </c>
      <c r="H425" s="10" t="str">
        <f>$E$5</f>
        <v>zw</v>
      </c>
      <c r="I425" s="19">
        <f t="shared" si="218"/>
        <v>0</v>
      </c>
      <c r="J425" s="20">
        <f t="shared" si="219"/>
        <v>0</v>
      </c>
      <c r="K425" s="18">
        <f t="shared" si="220"/>
        <v>0</v>
      </c>
      <c r="L425" s="10" t="str">
        <f>$E$5</f>
        <v>zw</v>
      </c>
      <c r="M425" s="19">
        <f t="shared" si="221"/>
        <v>0</v>
      </c>
      <c r="N425" s="20">
        <f t="shared" si="222"/>
        <v>0</v>
      </c>
    </row>
    <row r="426" spans="1:14" ht="12.75" customHeight="1" thickBot="1">
      <c r="A426" s="336"/>
      <c r="B426" s="341"/>
      <c r="C426" s="346"/>
      <c r="D426" s="348"/>
      <c r="E426" s="17">
        <f t="shared" si="223"/>
        <v>84</v>
      </c>
      <c r="F426" s="11">
        <f>F$14</f>
        <v>0</v>
      </c>
      <c r="G426" s="40">
        <f>D425*E426*F426*(J$5+J$6+J$7+J$8)</f>
        <v>0</v>
      </c>
      <c r="H426" s="21">
        <f>$E$6</f>
        <v>0.23</v>
      </c>
      <c r="I426" s="22">
        <f t="shared" si="218"/>
        <v>0</v>
      </c>
      <c r="J426" s="23">
        <f t="shared" si="219"/>
        <v>0</v>
      </c>
      <c r="K426" s="18">
        <f t="shared" si="220"/>
        <v>0</v>
      </c>
      <c r="L426" s="21">
        <f>$E$6</f>
        <v>0.23</v>
      </c>
      <c r="M426" s="22">
        <f t="shared" si="221"/>
        <v>0</v>
      </c>
      <c r="N426" s="23">
        <f t="shared" si="222"/>
        <v>0</v>
      </c>
    </row>
    <row r="427" spans="1:14" ht="12.75" customHeight="1">
      <c r="A427" s="337"/>
      <c r="B427" s="329" t="s">
        <v>197</v>
      </c>
      <c r="C427" s="330"/>
      <c r="D427" s="285">
        <f>SUM(D417:D426)</f>
        <v>372.83000000000004</v>
      </c>
      <c r="E427" s="283" t="s">
        <v>18</v>
      </c>
      <c r="F427" s="323" t="s">
        <v>18</v>
      </c>
      <c r="G427" s="41">
        <f>G417+G419+G421+G423+G425</f>
        <v>0</v>
      </c>
      <c r="H427" s="171" t="str">
        <f>$E$5</f>
        <v>zw</v>
      </c>
      <c r="I427" s="25">
        <f aca="true" t="shared" si="224" ref="I427:K428">I417+I419+I421+I423+I425</f>
        <v>0</v>
      </c>
      <c r="J427" s="26">
        <f t="shared" si="224"/>
        <v>0</v>
      </c>
      <c r="K427" s="41">
        <f t="shared" si="224"/>
        <v>0</v>
      </c>
      <c r="L427" s="171" t="str">
        <f>$E$5</f>
        <v>zw</v>
      </c>
      <c r="M427" s="25">
        <f>M417+M419+M421+M423+M425</f>
        <v>0</v>
      </c>
      <c r="N427" s="26">
        <f>N417+N419+N421+N423+N425</f>
        <v>0</v>
      </c>
    </row>
    <row r="428" spans="1:14" ht="12.75" customHeight="1" thickBot="1">
      <c r="A428" s="338"/>
      <c r="B428" s="331"/>
      <c r="C428" s="332"/>
      <c r="D428" s="284"/>
      <c r="E428" s="280"/>
      <c r="F428" s="324"/>
      <c r="G428" s="42">
        <f>G418+G420+G422+G424+G426</f>
        <v>0</v>
      </c>
      <c r="H428" s="16">
        <f>$E$6</f>
        <v>0.23</v>
      </c>
      <c r="I428" s="27">
        <f t="shared" si="224"/>
        <v>0</v>
      </c>
      <c r="J428" s="28">
        <f t="shared" si="224"/>
        <v>0</v>
      </c>
      <c r="K428" s="42">
        <f t="shared" si="224"/>
        <v>0</v>
      </c>
      <c r="L428" s="16">
        <f>$E$6</f>
        <v>0.23</v>
      </c>
      <c r="M428" s="27">
        <f>M418+M420+M422+M424+M426</f>
        <v>0</v>
      </c>
      <c r="N428" s="28">
        <f>N418+N420+N422+N424+N426</f>
        <v>0</v>
      </c>
    </row>
    <row r="429" spans="1:14" ht="12.75" customHeight="1">
      <c r="A429" s="336">
        <f>A417+1</f>
        <v>33</v>
      </c>
      <c r="B429" s="339" t="s">
        <v>62</v>
      </c>
      <c r="C429" s="342" t="s">
        <v>176</v>
      </c>
      <c r="D429" s="344">
        <v>14.14</v>
      </c>
      <c r="E429" s="29">
        <f>24*6</f>
        <v>144</v>
      </c>
      <c r="F429" s="7">
        <f>F$5</f>
        <v>0</v>
      </c>
      <c r="G429" s="39">
        <f>D429*E429*F429*(J$5+J$6+J$7+J$8)</f>
        <v>0</v>
      </c>
      <c r="H429" s="6" t="str">
        <f>$E$5</f>
        <v>zw</v>
      </c>
      <c r="I429" s="31">
        <f aca="true" t="shared" si="225" ref="I429:I438">IF(H429="zw",0,G429*H429)</f>
        <v>0</v>
      </c>
      <c r="J429" s="32">
        <f aca="true" t="shared" si="226" ref="J429:J438">G429+I429</f>
        <v>0</v>
      </c>
      <c r="K429" s="30">
        <f aca="true" t="shared" si="227" ref="K429:K438">G429/N$6</f>
        <v>0</v>
      </c>
      <c r="L429" s="6" t="str">
        <f>$E$5</f>
        <v>zw</v>
      </c>
      <c r="M429" s="31">
        <f aca="true" t="shared" si="228" ref="M429:M438">IF(L429="zw",0,K429*L429)</f>
        <v>0</v>
      </c>
      <c r="N429" s="32">
        <f aca="true" t="shared" si="229" ref="N429:N438">K429+M429</f>
        <v>0</v>
      </c>
    </row>
    <row r="430" spans="1:14" ht="12.75" customHeight="1">
      <c r="A430" s="336"/>
      <c r="B430" s="340"/>
      <c r="C430" s="343"/>
      <c r="D430" s="327"/>
      <c r="E430" s="17">
        <f aca="true" t="shared" si="230" ref="E430:E438">E429</f>
        <v>144</v>
      </c>
      <c r="F430" s="11">
        <f>F$6</f>
        <v>0</v>
      </c>
      <c r="G430" s="40">
        <f>D429*E430*F430*(J$5+J$6+J$7+J$8)</f>
        <v>0</v>
      </c>
      <c r="H430" s="10">
        <f>$E$6</f>
        <v>0.23</v>
      </c>
      <c r="I430" s="19">
        <f t="shared" si="225"/>
        <v>0</v>
      </c>
      <c r="J430" s="20">
        <f t="shared" si="226"/>
        <v>0</v>
      </c>
      <c r="K430" s="18">
        <f t="shared" si="227"/>
        <v>0</v>
      </c>
      <c r="L430" s="10">
        <f>$E$6</f>
        <v>0.23</v>
      </c>
      <c r="M430" s="19">
        <f t="shared" si="228"/>
        <v>0</v>
      </c>
      <c r="N430" s="20">
        <f t="shared" si="229"/>
        <v>0</v>
      </c>
    </row>
    <row r="431" spans="1:14" ht="12.75" customHeight="1">
      <c r="A431" s="336"/>
      <c r="B431" s="340"/>
      <c r="C431" s="345" t="s">
        <v>9</v>
      </c>
      <c r="D431" s="327">
        <v>76.47</v>
      </c>
      <c r="E431" s="17">
        <f>E430</f>
        <v>144</v>
      </c>
      <c r="F431" s="11">
        <f>F$7</f>
        <v>0</v>
      </c>
      <c r="G431" s="40">
        <f>D431*E431*F431*(J$5+J$6+J$7+J$8)</f>
        <v>0</v>
      </c>
      <c r="H431" s="10" t="str">
        <f>$E$5</f>
        <v>zw</v>
      </c>
      <c r="I431" s="19">
        <f t="shared" si="225"/>
        <v>0</v>
      </c>
      <c r="J431" s="20">
        <f t="shared" si="226"/>
        <v>0</v>
      </c>
      <c r="K431" s="18">
        <f t="shared" si="227"/>
        <v>0</v>
      </c>
      <c r="L431" s="10" t="str">
        <f>$E$5</f>
        <v>zw</v>
      </c>
      <c r="M431" s="19">
        <f t="shared" si="228"/>
        <v>0</v>
      </c>
      <c r="N431" s="20">
        <f t="shared" si="229"/>
        <v>0</v>
      </c>
    </row>
    <row r="432" spans="1:14" ht="12.75" customHeight="1">
      <c r="A432" s="336"/>
      <c r="B432" s="340"/>
      <c r="C432" s="345"/>
      <c r="D432" s="327"/>
      <c r="E432" s="17">
        <f t="shared" si="230"/>
        <v>144</v>
      </c>
      <c r="F432" s="11">
        <f>F$8</f>
        <v>0</v>
      </c>
      <c r="G432" s="40">
        <f>D431*E432*F432*(J$5+J$6+J$7+J$8)</f>
        <v>0</v>
      </c>
      <c r="H432" s="10">
        <f>$E$6</f>
        <v>0.23</v>
      </c>
      <c r="I432" s="19">
        <f t="shared" si="225"/>
        <v>0</v>
      </c>
      <c r="J432" s="20">
        <f t="shared" si="226"/>
        <v>0</v>
      </c>
      <c r="K432" s="18">
        <f t="shared" si="227"/>
        <v>0</v>
      </c>
      <c r="L432" s="10">
        <f>$E$6</f>
        <v>0.23</v>
      </c>
      <c r="M432" s="19">
        <f t="shared" si="228"/>
        <v>0</v>
      </c>
      <c r="N432" s="20">
        <f t="shared" si="229"/>
        <v>0</v>
      </c>
    </row>
    <row r="433" spans="1:14" ht="12.75" customHeight="1">
      <c r="A433" s="336"/>
      <c r="B433" s="340"/>
      <c r="C433" s="345" t="s">
        <v>10</v>
      </c>
      <c r="D433" s="327">
        <v>186.57</v>
      </c>
      <c r="E433" s="17">
        <f t="shared" si="230"/>
        <v>144</v>
      </c>
      <c r="F433" s="11">
        <f>F$9</f>
        <v>0</v>
      </c>
      <c r="G433" s="40">
        <f>D433*E433*F433*(J$5+J$6+J$7+J$8)</f>
        <v>0</v>
      </c>
      <c r="H433" s="10" t="str">
        <f>$E$5</f>
        <v>zw</v>
      </c>
      <c r="I433" s="19">
        <f t="shared" si="225"/>
        <v>0</v>
      </c>
      <c r="J433" s="20">
        <f t="shared" si="226"/>
        <v>0</v>
      </c>
      <c r="K433" s="18">
        <f t="shared" si="227"/>
        <v>0</v>
      </c>
      <c r="L433" s="10" t="str">
        <f>$E$5</f>
        <v>zw</v>
      </c>
      <c r="M433" s="19">
        <f t="shared" si="228"/>
        <v>0</v>
      </c>
      <c r="N433" s="20">
        <f t="shared" si="229"/>
        <v>0</v>
      </c>
    </row>
    <row r="434" spans="1:14" ht="12.75" customHeight="1">
      <c r="A434" s="336"/>
      <c r="B434" s="340"/>
      <c r="C434" s="345"/>
      <c r="D434" s="327"/>
      <c r="E434" s="17">
        <f t="shared" si="230"/>
        <v>144</v>
      </c>
      <c r="F434" s="11">
        <f>F$10</f>
        <v>0</v>
      </c>
      <c r="G434" s="40">
        <f>D433*E434*F434*(J$5+J$6+J$7+J$8)</f>
        <v>0</v>
      </c>
      <c r="H434" s="10">
        <f>$E$6</f>
        <v>0.23</v>
      </c>
      <c r="I434" s="19">
        <f t="shared" si="225"/>
        <v>0</v>
      </c>
      <c r="J434" s="20">
        <f t="shared" si="226"/>
        <v>0</v>
      </c>
      <c r="K434" s="18">
        <f t="shared" si="227"/>
        <v>0</v>
      </c>
      <c r="L434" s="10">
        <f>$E$6</f>
        <v>0.23</v>
      </c>
      <c r="M434" s="19">
        <f t="shared" si="228"/>
        <v>0</v>
      </c>
      <c r="N434" s="20">
        <f t="shared" si="229"/>
        <v>0</v>
      </c>
    </row>
    <row r="435" spans="1:14" ht="12.75" customHeight="1">
      <c r="A435" s="336"/>
      <c r="B435" s="340"/>
      <c r="C435" s="345" t="s">
        <v>11</v>
      </c>
      <c r="D435" s="327">
        <v>17.84</v>
      </c>
      <c r="E435" s="17">
        <f t="shared" si="230"/>
        <v>144</v>
      </c>
      <c r="F435" s="11">
        <f>F$11</f>
        <v>0</v>
      </c>
      <c r="G435" s="40">
        <f>D435*E435*F435*(J$5+J$6+J$7+J$8)</f>
        <v>0</v>
      </c>
      <c r="H435" s="10" t="str">
        <f>$E$5</f>
        <v>zw</v>
      </c>
      <c r="I435" s="19">
        <f t="shared" si="225"/>
        <v>0</v>
      </c>
      <c r="J435" s="20">
        <f t="shared" si="226"/>
        <v>0</v>
      </c>
      <c r="K435" s="18">
        <f t="shared" si="227"/>
        <v>0</v>
      </c>
      <c r="L435" s="10" t="str">
        <f>$E$5</f>
        <v>zw</v>
      </c>
      <c r="M435" s="19">
        <f t="shared" si="228"/>
        <v>0</v>
      </c>
      <c r="N435" s="20">
        <f t="shared" si="229"/>
        <v>0</v>
      </c>
    </row>
    <row r="436" spans="1:14" ht="12.75" customHeight="1">
      <c r="A436" s="336"/>
      <c r="B436" s="340"/>
      <c r="C436" s="345"/>
      <c r="D436" s="327"/>
      <c r="E436" s="17">
        <f t="shared" si="230"/>
        <v>144</v>
      </c>
      <c r="F436" s="11">
        <f>F$12</f>
        <v>0</v>
      </c>
      <c r="G436" s="40">
        <f>D435*E436*F436*(J$5+J$6+J$7+J$8)</f>
        <v>0</v>
      </c>
      <c r="H436" s="10">
        <f>$E$6</f>
        <v>0.23</v>
      </c>
      <c r="I436" s="19">
        <f t="shared" si="225"/>
        <v>0</v>
      </c>
      <c r="J436" s="20">
        <f t="shared" si="226"/>
        <v>0</v>
      </c>
      <c r="K436" s="18">
        <f t="shared" si="227"/>
        <v>0</v>
      </c>
      <c r="L436" s="10">
        <f>$E$6</f>
        <v>0.23</v>
      </c>
      <c r="M436" s="19">
        <f t="shared" si="228"/>
        <v>0</v>
      </c>
      <c r="N436" s="20">
        <f t="shared" si="229"/>
        <v>0</v>
      </c>
    </row>
    <row r="437" spans="1:14" ht="12.75" customHeight="1">
      <c r="A437" s="336"/>
      <c r="B437" s="340"/>
      <c r="C437" s="345" t="s">
        <v>12</v>
      </c>
      <c r="D437" s="327">
        <v>10.58</v>
      </c>
      <c r="E437" s="17">
        <f t="shared" si="230"/>
        <v>144</v>
      </c>
      <c r="F437" s="11">
        <f>F$13</f>
        <v>0</v>
      </c>
      <c r="G437" s="40">
        <f>D437*E437*F437*(J$5+J$6+J$7+J$8)</f>
        <v>0</v>
      </c>
      <c r="H437" s="10" t="str">
        <f>$E$5</f>
        <v>zw</v>
      </c>
      <c r="I437" s="19">
        <f t="shared" si="225"/>
        <v>0</v>
      </c>
      <c r="J437" s="20">
        <f t="shared" si="226"/>
        <v>0</v>
      </c>
      <c r="K437" s="18">
        <f t="shared" si="227"/>
        <v>0</v>
      </c>
      <c r="L437" s="10" t="str">
        <f>$E$5</f>
        <v>zw</v>
      </c>
      <c r="M437" s="19">
        <f t="shared" si="228"/>
        <v>0</v>
      </c>
      <c r="N437" s="20">
        <f t="shared" si="229"/>
        <v>0</v>
      </c>
    </row>
    <row r="438" spans="1:14" ht="12.75" customHeight="1" thickBot="1">
      <c r="A438" s="336"/>
      <c r="B438" s="341"/>
      <c r="C438" s="346"/>
      <c r="D438" s="328"/>
      <c r="E438" s="17">
        <f t="shared" si="230"/>
        <v>144</v>
      </c>
      <c r="F438" s="11">
        <f>F$14</f>
        <v>0</v>
      </c>
      <c r="G438" s="40">
        <f>D437*E438*F438*(J$5+J$6+J$7+J$8)</f>
        <v>0</v>
      </c>
      <c r="H438" s="21">
        <f>$E$6</f>
        <v>0.23</v>
      </c>
      <c r="I438" s="22">
        <f t="shared" si="225"/>
        <v>0</v>
      </c>
      <c r="J438" s="23">
        <f t="shared" si="226"/>
        <v>0</v>
      </c>
      <c r="K438" s="18">
        <f t="shared" si="227"/>
        <v>0</v>
      </c>
      <c r="L438" s="21">
        <f>$E$6</f>
        <v>0.23</v>
      </c>
      <c r="M438" s="22">
        <f t="shared" si="228"/>
        <v>0</v>
      </c>
      <c r="N438" s="23">
        <f t="shared" si="229"/>
        <v>0</v>
      </c>
    </row>
    <row r="439" spans="1:14" ht="12.75" customHeight="1">
      <c r="A439" s="337"/>
      <c r="B439" s="329" t="s">
        <v>45</v>
      </c>
      <c r="C439" s="330"/>
      <c r="D439" s="285">
        <f>SUM(D429:D438)</f>
        <v>305.59999999999997</v>
      </c>
      <c r="E439" s="283" t="s">
        <v>18</v>
      </c>
      <c r="F439" s="323" t="s">
        <v>18</v>
      </c>
      <c r="G439" s="41">
        <f>G429+G431+G433+G435+G437</f>
        <v>0</v>
      </c>
      <c r="H439" s="171" t="str">
        <f>$E$5</f>
        <v>zw</v>
      </c>
      <c r="I439" s="25">
        <f aca="true" t="shared" si="231" ref="I439:K440">I429+I431+I433+I435+I437</f>
        <v>0</v>
      </c>
      <c r="J439" s="26">
        <f t="shared" si="231"/>
        <v>0</v>
      </c>
      <c r="K439" s="41">
        <f t="shared" si="231"/>
        <v>0</v>
      </c>
      <c r="L439" s="171" t="str">
        <f>$E$5</f>
        <v>zw</v>
      </c>
      <c r="M439" s="25">
        <f>M429+M431+M433+M435+M437</f>
        <v>0</v>
      </c>
      <c r="N439" s="26">
        <f>N429+N431+N433+N435+N437</f>
        <v>0</v>
      </c>
    </row>
    <row r="440" spans="1:16" ht="12.75" customHeight="1" thickBot="1">
      <c r="A440" s="338"/>
      <c r="B440" s="331"/>
      <c r="C440" s="332"/>
      <c r="D440" s="284"/>
      <c r="E440" s="280"/>
      <c r="F440" s="324"/>
      <c r="G440" s="42">
        <f>G430+G432+G434+G436+G438</f>
        <v>0</v>
      </c>
      <c r="H440" s="16">
        <f>$E$6</f>
        <v>0.23</v>
      </c>
      <c r="I440" s="27">
        <f t="shared" si="231"/>
        <v>0</v>
      </c>
      <c r="J440" s="28">
        <f t="shared" si="231"/>
        <v>0</v>
      </c>
      <c r="K440" s="42">
        <f t="shared" si="231"/>
        <v>0</v>
      </c>
      <c r="L440" s="16">
        <f>$E$6</f>
        <v>0.23</v>
      </c>
      <c r="M440" s="27">
        <f>M430+M432+M434+M436+M438</f>
        <v>0</v>
      </c>
      <c r="N440" s="28">
        <f>N430+N432+N434+N436+N438</f>
        <v>0</v>
      </c>
      <c r="P440" s="263"/>
    </row>
    <row r="441" spans="1:14" ht="12.75" customHeight="1">
      <c r="A441" s="336">
        <f>A429+1</f>
        <v>34</v>
      </c>
      <c r="B441" s="339" t="s">
        <v>143</v>
      </c>
      <c r="C441" s="342" t="s">
        <v>176</v>
      </c>
      <c r="D441" s="344">
        <v>4.7</v>
      </c>
      <c r="E441" s="29">
        <f>24*7+8*5</f>
        <v>208</v>
      </c>
      <c r="F441" s="7">
        <f>F$5</f>
        <v>0</v>
      </c>
      <c r="G441" s="39">
        <f>D441*E441*F441*(J$5+J$6+J$7+J$8)</f>
        <v>0</v>
      </c>
      <c r="H441" s="6" t="str">
        <f>$E$5</f>
        <v>zw</v>
      </c>
      <c r="I441" s="31">
        <f aca="true" t="shared" si="232" ref="I441:I450">IF(H441="zw",0,G441*H441)</f>
        <v>0</v>
      </c>
      <c r="J441" s="32">
        <f aca="true" t="shared" si="233" ref="J441:J450">G441+I441</f>
        <v>0</v>
      </c>
      <c r="K441" s="30">
        <f aca="true" t="shared" si="234" ref="K441:K450">G441/N$6</f>
        <v>0</v>
      </c>
      <c r="L441" s="6" t="str">
        <f>$E$5</f>
        <v>zw</v>
      </c>
      <c r="M441" s="31">
        <f aca="true" t="shared" si="235" ref="M441:M450">IF(L441="zw",0,K441*L441)</f>
        <v>0</v>
      </c>
      <c r="N441" s="32">
        <f aca="true" t="shared" si="236" ref="N441:N450">K441+M441</f>
        <v>0</v>
      </c>
    </row>
    <row r="442" spans="1:14" ht="12.75" customHeight="1">
      <c r="A442" s="336"/>
      <c r="B442" s="340"/>
      <c r="C442" s="343"/>
      <c r="D442" s="327"/>
      <c r="E442" s="29">
        <f>E441</f>
        <v>208</v>
      </c>
      <c r="F442" s="11">
        <f>F$6</f>
        <v>0</v>
      </c>
      <c r="G442" s="40">
        <f>D441*E442*F442*(J$5+J$6+J$7+J$8)</f>
        <v>0</v>
      </c>
      <c r="H442" s="10">
        <f>$E$6</f>
        <v>0.23</v>
      </c>
      <c r="I442" s="19">
        <f t="shared" si="232"/>
        <v>0</v>
      </c>
      <c r="J442" s="20">
        <f t="shared" si="233"/>
        <v>0</v>
      </c>
      <c r="K442" s="18">
        <f t="shared" si="234"/>
        <v>0</v>
      </c>
      <c r="L442" s="10">
        <f>$E$6</f>
        <v>0.23</v>
      </c>
      <c r="M442" s="19">
        <f t="shared" si="235"/>
        <v>0</v>
      </c>
      <c r="N442" s="20">
        <f t="shared" si="236"/>
        <v>0</v>
      </c>
    </row>
    <row r="443" spans="1:14" ht="12.75" customHeight="1">
      <c r="A443" s="336"/>
      <c r="B443" s="340"/>
      <c r="C443" s="345" t="s">
        <v>9</v>
      </c>
      <c r="D443" s="327">
        <v>141.88</v>
      </c>
      <c r="E443" s="29">
        <f>E442</f>
        <v>208</v>
      </c>
      <c r="F443" s="11">
        <f>F$7</f>
        <v>0</v>
      </c>
      <c r="G443" s="40">
        <f>D443*E443*F443*(J$5+J$6+J$7+J$8)</f>
        <v>0</v>
      </c>
      <c r="H443" s="10" t="str">
        <f>$E$5</f>
        <v>zw</v>
      </c>
      <c r="I443" s="19">
        <f t="shared" si="232"/>
        <v>0</v>
      </c>
      <c r="J443" s="20">
        <f t="shared" si="233"/>
        <v>0</v>
      </c>
      <c r="K443" s="18">
        <f t="shared" si="234"/>
        <v>0</v>
      </c>
      <c r="L443" s="10" t="str">
        <f>$E$5</f>
        <v>zw</v>
      </c>
      <c r="M443" s="19">
        <f t="shared" si="235"/>
        <v>0</v>
      </c>
      <c r="N443" s="20">
        <f t="shared" si="236"/>
        <v>0</v>
      </c>
    </row>
    <row r="444" spans="1:14" ht="12.75" customHeight="1">
      <c r="A444" s="336"/>
      <c r="B444" s="340"/>
      <c r="C444" s="345"/>
      <c r="D444" s="327"/>
      <c r="E444" s="29">
        <f aca="true" t="shared" si="237" ref="E444:E450">E443</f>
        <v>208</v>
      </c>
      <c r="F444" s="11">
        <f>F$8</f>
        <v>0</v>
      </c>
      <c r="G444" s="40">
        <f>D443*E444*F444*(J$5+J$6+J$7+J$8)</f>
        <v>0</v>
      </c>
      <c r="H444" s="10">
        <f>$E$6</f>
        <v>0.23</v>
      </c>
      <c r="I444" s="19">
        <f t="shared" si="232"/>
        <v>0</v>
      </c>
      <c r="J444" s="20">
        <f t="shared" si="233"/>
        <v>0</v>
      </c>
      <c r="K444" s="18">
        <f t="shared" si="234"/>
        <v>0</v>
      </c>
      <c r="L444" s="10">
        <f>$E$6</f>
        <v>0.23</v>
      </c>
      <c r="M444" s="19">
        <f t="shared" si="235"/>
        <v>0</v>
      </c>
      <c r="N444" s="20">
        <f t="shared" si="236"/>
        <v>0</v>
      </c>
    </row>
    <row r="445" spans="1:14" ht="12.75" customHeight="1">
      <c r="A445" s="336"/>
      <c r="B445" s="340"/>
      <c r="C445" s="345" t="s">
        <v>10</v>
      </c>
      <c r="D445" s="327">
        <v>451.71</v>
      </c>
      <c r="E445" s="29">
        <f t="shared" si="237"/>
        <v>208</v>
      </c>
      <c r="F445" s="11">
        <f>F$9</f>
        <v>0</v>
      </c>
      <c r="G445" s="40">
        <f>D445*E445*F445*(J$5+J$6+J$7+J$8)</f>
        <v>0</v>
      </c>
      <c r="H445" s="10" t="str">
        <f>$E$5</f>
        <v>zw</v>
      </c>
      <c r="I445" s="19">
        <f t="shared" si="232"/>
        <v>0</v>
      </c>
      <c r="J445" s="20">
        <f t="shared" si="233"/>
        <v>0</v>
      </c>
      <c r="K445" s="18">
        <f t="shared" si="234"/>
        <v>0</v>
      </c>
      <c r="L445" s="10" t="str">
        <f>$E$5</f>
        <v>zw</v>
      </c>
      <c r="M445" s="19">
        <f t="shared" si="235"/>
        <v>0</v>
      </c>
      <c r="N445" s="20">
        <f t="shared" si="236"/>
        <v>0</v>
      </c>
    </row>
    <row r="446" spans="1:14" ht="12.75" customHeight="1">
      <c r="A446" s="336"/>
      <c r="B446" s="340"/>
      <c r="C446" s="345"/>
      <c r="D446" s="327"/>
      <c r="E446" s="29">
        <f t="shared" si="237"/>
        <v>208</v>
      </c>
      <c r="F446" s="11">
        <f>F$10</f>
        <v>0</v>
      </c>
      <c r="G446" s="40">
        <f>D445*E446*F446*(J$5+J$6+J$7+J$8)</f>
        <v>0</v>
      </c>
      <c r="H446" s="10">
        <f>$E$6</f>
        <v>0.23</v>
      </c>
      <c r="I446" s="19">
        <f t="shared" si="232"/>
        <v>0</v>
      </c>
      <c r="J446" s="20">
        <f t="shared" si="233"/>
        <v>0</v>
      </c>
      <c r="K446" s="18">
        <f t="shared" si="234"/>
        <v>0</v>
      </c>
      <c r="L446" s="10">
        <f>$E$6</f>
        <v>0.23</v>
      </c>
      <c r="M446" s="19">
        <f t="shared" si="235"/>
        <v>0</v>
      </c>
      <c r="N446" s="20">
        <f t="shared" si="236"/>
        <v>0</v>
      </c>
    </row>
    <row r="447" spans="1:14" ht="12.75" customHeight="1">
      <c r="A447" s="336"/>
      <c r="B447" s="340"/>
      <c r="C447" s="345" t="s">
        <v>11</v>
      </c>
      <c r="D447" s="327">
        <v>115.5</v>
      </c>
      <c r="E447" s="29">
        <f t="shared" si="237"/>
        <v>208</v>
      </c>
      <c r="F447" s="11">
        <f>F$11</f>
        <v>0</v>
      </c>
      <c r="G447" s="40">
        <f>D447*E447*F447*(J$5+J$6+J$7+J$8)</f>
        <v>0</v>
      </c>
      <c r="H447" s="10" t="str">
        <f>$E$5</f>
        <v>zw</v>
      </c>
      <c r="I447" s="19">
        <f t="shared" si="232"/>
        <v>0</v>
      </c>
      <c r="J447" s="20">
        <f t="shared" si="233"/>
        <v>0</v>
      </c>
      <c r="K447" s="18">
        <f t="shared" si="234"/>
        <v>0</v>
      </c>
      <c r="L447" s="10" t="str">
        <f>$E$5</f>
        <v>zw</v>
      </c>
      <c r="M447" s="19">
        <f t="shared" si="235"/>
        <v>0</v>
      </c>
      <c r="N447" s="20">
        <f t="shared" si="236"/>
        <v>0</v>
      </c>
    </row>
    <row r="448" spans="1:14" ht="12.75" customHeight="1">
      <c r="A448" s="336"/>
      <c r="B448" s="340"/>
      <c r="C448" s="345"/>
      <c r="D448" s="327"/>
      <c r="E448" s="29">
        <f t="shared" si="237"/>
        <v>208</v>
      </c>
      <c r="F448" s="11">
        <f>F$12</f>
        <v>0</v>
      </c>
      <c r="G448" s="40">
        <f>D447*E448*F448*(J$5+J$6+J$7+J$8)</f>
        <v>0</v>
      </c>
      <c r="H448" s="10">
        <f>$E$6</f>
        <v>0.23</v>
      </c>
      <c r="I448" s="19">
        <f t="shared" si="232"/>
        <v>0</v>
      </c>
      <c r="J448" s="20">
        <f t="shared" si="233"/>
        <v>0</v>
      </c>
      <c r="K448" s="18">
        <f t="shared" si="234"/>
        <v>0</v>
      </c>
      <c r="L448" s="10">
        <f>$E$6</f>
        <v>0.23</v>
      </c>
      <c r="M448" s="19">
        <f t="shared" si="235"/>
        <v>0</v>
      </c>
      <c r="N448" s="20">
        <f t="shared" si="236"/>
        <v>0</v>
      </c>
    </row>
    <row r="449" spans="1:14" ht="12.75" customHeight="1">
      <c r="A449" s="336"/>
      <c r="B449" s="340"/>
      <c r="C449" s="345" t="s">
        <v>12</v>
      </c>
      <c r="D449" s="327">
        <v>62.6</v>
      </c>
      <c r="E449" s="29">
        <f t="shared" si="237"/>
        <v>208</v>
      </c>
      <c r="F449" s="11">
        <f>F$13</f>
        <v>0</v>
      </c>
      <c r="G449" s="40">
        <f>D449*E449*F449*(J$5+J$6+J$7+J$8)</f>
        <v>0</v>
      </c>
      <c r="H449" s="10" t="str">
        <f>$E$5</f>
        <v>zw</v>
      </c>
      <c r="I449" s="19">
        <f t="shared" si="232"/>
        <v>0</v>
      </c>
      <c r="J449" s="20">
        <f t="shared" si="233"/>
        <v>0</v>
      </c>
      <c r="K449" s="18">
        <f t="shared" si="234"/>
        <v>0</v>
      </c>
      <c r="L449" s="10" t="str">
        <f>$E$5</f>
        <v>zw</v>
      </c>
      <c r="M449" s="19">
        <f t="shared" si="235"/>
        <v>0</v>
      </c>
      <c r="N449" s="20">
        <f t="shared" si="236"/>
        <v>0</v>
      </c>
    </row>
    <row r="450" spans="1:14" ht="12.75" customHeight="1" thickBot="1">
      <c r="A450" s="336"/>
      <c r="B450" s="341"/>
      <c r="C450" s="346"/>
      <c r="D450" s="328"/>
      <c r="E450" s="29">
        <f t="shared" si="237"/>
        <v>208</v>
      </c>
      <c r="F450" s="11">
        <f>F$14</f>
        <v>0</v>
      </c>
      <c r="G450" s="40">
        <f>D449*E450*F450*(J$5+J$6+J$7+J$8)</f>
        <v>0</v>
      </c>
      <c r="H450" s="21">
        <f>$E$6</f>
        <v>0.23</v>
      </c>
      <c r="I450" s="22">
        <f t="shared" si="232"/>
        <v>0</v>
      </c>
      <c r="J450" s="23">
        <f t="shared" si="233"/>
        <v>0</v>
      </c>
      <c r="K450" s="18">
        <f t="shared" si="234"/>
        <v>0</v>
      </c>
      <c r="L450" s="21">
        <f>$E$6</f>
        <v>0.23</v>
      </c>
      <c r="M450" s="22">
        <f t="shared" si="235"/>
        <v>0</v>
      </c>
      <c r="N450" s="23">
        <f t="shared" si="236"/>
        <v>0</v>
      </c>
    </row>
    <row r="451" spans="1:14" ht="12.75" customHeight="1">
      <c r="A451" s="337"/>
      <c r="B451" s="329" t="s">
        <v>47</v>
      </c>
      <c r="C451" s="330"/>
      <c r="D451" s="285">
        <f>SUM(D441:D450)</f>
        <v>776.39</v>
      </c>
      <c r="E451" s="283" t="s">
        <v>18</v>
      </c>
      <c r="F451" s="323" t="s">
        <v>18</v>
      </c>
      <c r="G451" s="41">
        <f>G441+G443+G445+G447+G449</f>
        <v>0</v>
      </c>
      <c r="H451" s="171" t="str">
        <f>$E$5</f>
        <v>zw</v>
      </c>
      <c r="I451" s="25">
        <f aca="true" t="shared" si="238" ref="I451:K452">I441+I443+I445+I447+I449</f>
        <v>0</v>
      </c>
      <c r="J451" s="26">
        <f t="shared" si="238"/>
        <v>0</v>
      </c>
      <c r="K451" s="41">
        <f t="shared" si="238"/>
        <v>0</v>
      </c>
      <c r="L451" s="171" t="str">
        <f>$E$5</f>
        <v>zw</v>
      </c>
      <c r="M451" s="25">
        <f>M441+M443+M445+M447+M449</f>
        <v>0</v>
      </c>
      <c r="N451" s="26">
        <f>N441+N443+N445+N447+N449</f>
        <v>0</v>
      </c>
    </row>
    <row r="452" spans="1:14" ht="12.75" customHeight="1" thickBot="1">
      <c r="A452" s="338"/>
      <c r="B452" s="331"/>
      <c r="C452" s="332"/>
      <c r="D452" s="284"/>
      <c r="E452" s="280"/>
      <c r="F452" s="324"/>
      <c r="G452" s="42">
        <f>G442+G444+G446+G448+G450</f>
        <v>0</v>
      </c>
      <c r="H452" s="16">
        <f>$E$6</f>
        <v>0.23</v>
      </c>
      <c r="I452" s="27">
        <f t="shared" si="238"/>
        <v>0</v>
      </c>
      <c r="J452" s="28">
        <f t="shared" si="238"/>
        <v>0</v>
      </c>
      <c r="K452" s="42">
        <f t="shared" si="238"/>
        <v>0</v>
      </c>
      <c r="L452" s="16">
        <f>$E$6</f>
        <v>0.23</v>
      </c>
      <c r="M452" s="27">
        <f>M442+M444+M446+M448+M450</f>
        <v>0</v>
      </c>
      <c r="N452" s="28">
        <f>N442+N444+N446+N448+N450</f>
        <v>0</v>
      </c>
    </row>
    <row r="453" spans="1:14" ht="12.75" customHeight="1">
      <c r="A453" s="336">
        <f>A441+1</f>
        <v>35</v>
      </c>
      <c r="B453" s="339" t="s">
        <v>63</v>
      </c>
      <c r="C453" s="342" t="s">
        <v>176</v>
      </c>
      <c r="D453" s="327">
        <v>0</v>
      </c>
      <c r="E453" s="17">
        <f>12*7</f>
        <v>84</v>
      </c>
      <c r="F453" s="11">
        <f>F$5</f>
        <v>0</v>
      </c>
      <c r="G453" s="40">
        <f>D453*E453*F453*(J$5+J$6+J$7+J$8)</f>
        <v>0</v>
      </c>
      <c r="H453" s="10" t="str">
        <f>$E$5</f>
        <v>zw</v>
      </c>
      <c r="I453" s="19">
        <f aca="true" t="shared" si="239" ref="I453:I462">IF(H453="zw",0,G453*H453)</f>
        <v>0</v>
      </c>
      <c r="J453" s="20">
        <f aca="true" t="shared" si="240" ref="J453:J462">G453+I453</f>
        <v>0</v>
      </c>
      <c r="K453" s="18">
        <f aca="true" t="shared" si="241" ref="K453:K462">G453/N$6</f>
        <v>0</v>
      </c>
      <c r="L453" s="10" t="str">
        <f>$E$5</f>
        <v>zw</v>
      </c>
      <c r="M453" s="19">
        <f aca="true" t="shared" si="242" ref="M453:M462">IF(L453="zw",0,K453*L453)</f>
        <v>0</v>
      </c>
      <c r="N453" s="20">
        <f aca="true" t="shared" si="243" ref="N453:N462">K453+M453</f>
        <v>0</v>
      </c>
    </row>
    <row r="454" spans="1:14" ht="12.75" customHeight="1">
      <c r="A454" s="336"/>
      <c r="B454" s="340"/>
      <c r="C454" s="343"/>
      <c r="D454" s="327"/>
      <c r="E454" s="17">
        <f aca="true" t="shared" si="244" ref="E454:E462">E453</f>
        <v>84</v>
      </c>
      <c r="F454" s="11">
        <f>F$6</f>
        <v>0</v>
      </c>
      <c r="G454" s="40">
        <f>D453*E454*F454*(J$5+J$6+J$7+J$8)</f>
        <v>0</v>
      </c>
      <c r="H454" s="10">
        <f>$E$6</f>
        <v>0.23</v>
      </c>
      <c r="I454" s="19">
        <f t="shared" si="239"/>
        <v>0</v>
      </c>
      <c r="J454" s="20">
        <f t="shared" si="240"/>
        <v>0</v>
      </c>
      <c r="K454" s="18">
        <f t="shared" si="241"/>
        <v>0</v>
      </c>
      <c r="L454" s="10">
        <f>$E$6</f>
        <v>0.23</v>
      </c>
      <c r="M454" s="19">
        <f t="shared" si="242"/>
        <v>0</v>
      </c>
      <c r="N454" s="20">
        <f t="shared" si="243"/>
        <v>0</v>
      </c>
    </row>
    <row r="455" spans="1:14" ht="12.75" customHeight="1">
      <c r="A455" s="336"/>
      <c r="B455" s="340"/>
      <c r="C455" s="345" t="s">
        <v>9</v>
      </c>
      <c r="D455" s="327">
        <v>86.1</v>
      </c>
      <c r="E455" s="17">
        <f>E454</f>
        <v>84</v>
      </c>
      <c r="F455" s="11">
        <f>F$7</f>
        <v>0</v>
      </c>
      <c r="G455" s="40">
        <f>D455*E455*F455*(J$5+J$6+J$7+J$8)</f>
        <v>0</v>
      </c>
      <c r="H455" s="10" t="str">
        <f>$E$5</f>
        <v>zw</v>
      </c>
      <c r="I455" s="19">
        <f t="shared" si="239"/>
        <v>0</v>
      </c>
      <c r="J455" s="20">
        <f t="shared" si="240"/>
        <v>0</v>
      </c>
      <c r="K455" s="18">
        <f t="shared" si="241"/>
        <v>0</v>
      </c>
      <c r="L455" s="10" t="str">
        <f>$E$5</f>
        <v>zw</v>
      </c>
      <c r="M455" s="19">
        <f t="shared" si="242"/>
        <v>0</v>
      </c>
      <c r="N455" s="20">
        <f t="shared" si="243"/>
        <v>0</v>
      </c>
    </row>
    <row r="456" spans="1:14" ht="12.75" customHeight="1">
      <c r="A456" s="336"/>
      <c r="B456" s="340"/>
      <c r="C456" s="345"/>
      <c r="D456" s="327"/>
      <c r="E456" s="17">
        <f t="shared" si="244"/>
        <v>84</v>
      </c>
      <c r="F456" s="11">
        <f>F$8</f>
        <v>0</v>
      </c>
      <c r="G456" s="40">
        <f>D455*E456*F456*(J$5+J$6+J$7+J$8)</f>
        <v>0</v>
      </c>
      <c r="H456" s="10">
        <f>$E$6</f>
        <v>0.23</v>
      </c>
      <c r="I456" s="19">
        <f t="shared" si="239"/>
        <v>0</v>
      </c>
      <c r="J456" s="20">
        <f t="shared" si="240"/>
        <v>0</v>
      </c>
      <c r="K456" s="18">
        <f t="shared" si="241"/>
        <v>0</v>
      </c>
      <c r="L456" s="10">
        <f>$E$6</f>
        <v>0.23</v>
      </c>
      <c r="M456" s="19">
        <f t="shared" si="242"/>
        <v>0</v>
      </c>
      <c r="N456" s="20">
        <f t="shared" si="243"/>
        <v>0</v>
      </c>
    </row>
    <row r="457" spans="1:14" ht="12.75" customHeight="1">
      <c r="A457" s="336"/>
      <c r="B457" s="340"/>
      <c r="C457" s="345" t="s">
        <v>10</v>
      </c>
      <c r="D457" s="327">
        <v>275.68</v>
      </c>
      <c r="E457" s="17">
        <f t="shared" si="244"/>
        <v>84</v>
      </c>
      <c r="F457" s="11">
        <f>F$9</f>
        <v>0</v>
      </c>
      <c r="G457" s="40">
        <f>D457*E457*F457*(J$5+J$6+J$7+J$8)</f>
        <v>0</v>
      </c>
      <c r="H457" s="10" t="str">
        <f>$E$5</f>
        <v>zw</v>
      </c>
      <c r="I457" s="19">
        <f t="shared" si="239"/>
        <v>0</v>
      </c>
      <c r="J457" s="20">
        <f t="shared" si="240"/>
        <v>0</v>
      </c>
      <c r="K457" s="18">
        <f t="shared" si="241"/>
        <v>0</v>
      </c>
      <c r="L457" s="10" t="str">
        <f>$E$5</f>
        <v>zw</v>
      </c>
      <c r="M457" s="19">
        <f t="shared" si="242"/>
        <v>0</v>
      </c>
      <c r="N457" s="20">
        <f t="shared" si="243"/>
        <v>0</v>
      </c>
    </row>
    <row r="458" spans="1:14" ht="12.75" customHeight="1">
      <c r="A458" s="336"/>
      <c r="B458" s="340"/>
      <c r="C458" s="345"/>
      <c r="D458" s="327"/>
      <c r="E458" s="17">
        <f t="shared" si="244"/>
        <v>84</v>
      </c>
      <c r="F458" s="11">
        <f>F$10</f>
        <v>0</v>
      </c>
      <c r="G458" s="40">
        <f>D457*E458*F458*(J$5+J$6+J$7+J$8)</f>
        <v>0</v>
      </c>
      <c r="H458" s="10">
        <f>$E$6</f>
        <v>0.23</v>
      </c>
      <c r="I458" s="19">
        <f t="shared" si="239"/>
        <v>0</v>
      </c>
      <c r="J458" s="20">
        <f t="shared" si="240"/>
        <v>0</v>
      </c>
      <c r="K458" s="18">
        <f t="shared" si="241"/>
        <v>0</v>
      </c>
      <c r="L458" s="10">
        <f>$E$6</f>
        <v>0.23</v>
      </c>
      <c r="M458" s="19">
        <f t="shared" si="242"/>
        <v>0</v>
      </c>
      <c r="N458" s="20">
        <f t="shared" si="243"/>
        <v>0</v>
      </c>
    </row>
    <row r="459" spans="1:14" ht="12.75" customHeight="1">
      <c r="A459" s="336"/>
      <c r="B459" s="340"/>
      <c r="C459" s="345" t="s">
        <v>11</v>
      </c>
      <c r="D459" s="327">
        <v>31.44</v>
      </c>
      <c r="E459" s="17">
        <f t="shared" si="244"/>
        <v>84</v>
      </c>
      <c r="F459" s="11">
        <f>F$11</f>
        <v>0</v>
      </c>
      <c r="G459" s="40">
        <f>D459*E459*F459*(J$5+J$6+J$7+J$8)</f>
        <v>0</v>
      </c>
      <c r="H459" s="10" t="str">
        <f>$E$5</f>
        <v>zw</v>
      </c>
      <c r="I459" s="19">
        <f t="shared" si="239"/>
        <v>0</v>
      </c>
      <c r="J459" s="20">
        <f t="shared" si="240"/>
        <v>0</v>
      </c>
      <c r="K459" s="18">
        <f t="shared" si="241"/>
        <v>0</v>
      </c>
      <c r="L459" s="10" t="str">
        <f>$E$5</f>
        <v>zw</v>
      </c>
      <c r="M459" s="19">
        <f t="shared" si="242"/>
        <v>0</v>
      </c>
      <c r="N459" s="20">
        <f t="shared" si="243"/>
        <v>0</v>
      </c>
    </row>
    <row r="460" spans="1:14" ht="12.75" customHeight="1">
      <c r="A460" s="336"/>
      <c r="B460" s="340"/>
      <c r="C460" s="345"/>
      <c r="D460" s="327"/>
      <c r="E460" s="17">
        <f t="shared" si="244"/>
        <v>84</v>
      </c>
      <c r="F460" s="11">
        <f>F$12</f>
        <v>0</v>
      </c>
      <c r="G460" s="40">
        <f>D459*E460*F460*(J$5+J$6+J$7+J$8)</f>
        <v>0</v>
      </c>
      <c r="H460" s="10">
        <f>$E$6</f>
        <v>0.23</v>
      </c>
      <c r="I460" s="19">
        <f t="shared" si="239"/>
        <v>0</v>
      </c>
      <c r="J460" s="20">
        <f t="shared" si="240"/>
        <v>0</v>
      </c>
      <c r="K460" s="18">
        <f t="shared" si="241"/>
        <v>0</v>
      </c>
      <c r="L460" s="10">
        <f>$E$6</f>
        <v>0.23</v>
      </c>
      <c r="M460" s="19">
        <f t="shared" si="242"/>
        <v>0</v>
      </c>
      <c r="N460" s="20">
        <f t="shared" si="243"/>
        <v>0</v>
      </c>
    </row>
    <row r="461" spans="1:14" ht="12.75" customHeight="1">
      <c r="A461" s="336"/>
      <c r="B461" s="340"/>
      <c r="C461" s="345" t="s">
        <v>12</v>
      </c>
      <c r="D461" s="327">
        <v>37.7</v>
      </c>
      <c r="E461" s="17">
        <f t="shared" si="244"/>
        <v>84</v>
      </c>
      <c r="F461" s="11">
        <f>F$13</f>
        <v>0</v>
      </c>
      <c r="G461" s="40">
        <f>D461*E461*F461*(J$5+J$6+J$7+J$8)</f>
        <v>0</v>
      </c>
      <c r="H461" s="10" t="str">
        <f>$E$5</f>
        <v>zw</v>
      </c>
      <c r="I461" s="19">
        <f t="shared" si="239"/>
        <v>0</v>
      </c>
      <c r="J461" s="20">
        <f t="shared" si="240"/>
        <v>0</v>
      </c>
      <c r="K461" s="18">
        <f t="shared" si="241"/>
        <v>0</v>
      </c>
      <c r="L461" s="10" t="str">
        <f>$E$5</f>
        <v>zw</v>
      </c>
      <c r="M461" s="19">
        <f t="shared" si="242"/>
        <v>0</v>
      </c>
      <c r="N461" s="20">
        <f t="shared" si="243"/>
        <v>0</v>
      </c>
    </row>
    <row r="462" spans="1:14" ht="12.75" customHeight="1" thickBot="1">
      <c r="A462" s="336"/>
      <c r="B462" s="341"/>
      <c r="C462" s="346"/>
      <c r="D462" s="328"/>
      <c r="E462" s="17">
        <f t="shared" si="244"/>
        <v>84</v>
      </c>
      <c r="F462" s="11">
        <f>F$14</f>
        <v>0</v>
      </c>
      <c r="G462" s="40">
        <f>D461*E462*F462*(J$5+J$6+J$7+J$8)</f>
        <v>0</v>
      </c>
      <c r="H462" s="21">
        <f>$E$6</f>
        <v>0.23</v>
      </c>
      <c r="I462" s="22">
        <f t="shared" si="239"/>
        <v>0</v>
      </c>
      <c r="J462" s="23">
        <f t="shared" si="240"/>
        <v>0</v>
      </c>
      <c r="K462" s="18">
        <f t="shared" si="241"/>
        <v>0</v>
      </c>
      <c r="L462" s="21">
        <f>$E$6</f>
        <v>0.23</v>
      </c>
      <c r="M462" s="22">
        <f t="shared" si="242"/>
        <v>0</v>
      </c>
      <c r="N462" s="23">
        <f t="shared" si="243"/>
        <v>0</v>
      </c>
    </row>
    <row r="463" spans="1:14" ht="12.75" customHeight="1">
      <c r="A463" s="337"/>
      <c r="B463" s="329" t="s">
        <v>46</v>
      </c>
      <c r="C463" s="330"/>
      <c r="D463" s="285">
        <f>SUM(D453:D462)</f>
        <v>430.91999999999996</v>
      </c>
      <c r="E463" s="283" t="s">
        <v>18</v>
      </c>
      <c r="F463" s="323" t="s">
        <v>18</v>
      </c>
      <c r="G463" s="41">
        <f>G453+G455+G457+G459+G461</f>
        <v>0</v>
      </c>
      <c r="H463" s="171" t="str">
        <f>$E$5</f>
        <v>zw</v>
      </c>
      <c r="I463" s="25">
        <f aca="true" t="shared" si="245" ref="I463:K464">I453+I455+I457+I459+I461</f>
        <v>0</v>
      </c>
      <c r="J463" s="26">
        <f t="shared" si="245"/>
        <v>0</v>
      </c>
      <c r="K463" s="41">
        <f t="shared" si="245"/>
        <v>0</v>
      </c>
      <c r="L463" s="171" t="str">
        <f>$E$5</f>
        <v>zw</v>
      </c>
      <c r="M463" s="25">
        <f>M453+M455+M457+M459+M461</f>
        <v>0</v>
      </c>
      <c r="N463" s="26">
        <f>N453+N455+N457+N459+N461</f>
        <v>0</v>
      </c>
    </row>
    <row r="464" spans="1:14" ht="12.75" customHeight="1" thickBot="1">
      <c r="A464" s="338"/>
      <c r="B464" s="331"/>
      <c r="C464" s="332"/>
      <c r="D464" s="284"/>
      <c r="E464" s="280"/>
      <c r="F464" s="324"/>
      <c r="G464" s="42">
        <f>G454+G456+G458+G460+G462</f>
        <v>0</v>
      </c>
      <c r="H464" s="16">
        <f>$E$6</f>
        <v>0.23</v>
      </c>
      <c r="I464" s="27">
        <f t="shared" si="245"/>
        <v>0</v>
      </c>
      <c r="J464" s="28">
        <f t="shared" si="245"/>
        <v>0</v>
      </c>
      <c r="K464" s="42">
        <f t="shared" si="245"/>
        <v>0</v>
      </c>
      <c r="L464" s="16">
        <f>$E$6</f>
        <v>0.23</v>
      </c>
      <c r="M464" s="27">
        <f>M454+M456+M458+M460+M462</f>
        <v>0</v>
      </c>
      <c r="N464" s="28">
        <f>N454+N456+N458+N460+N462</f>
        <v>0</v>
      </c>
    </row>
    <row r="465" ht="12.75" customHeight="1" thickBot="1"/>
    <row r="466" spans="1:15" ht="12.75" customHeight="1" thickBot="1">
      <c r="A466" s="33">
        <v>1</v>
      </c>
      <c r="B466" s="34">
        <v>2</v>
      </c>
      <c r="C466" s="37">
        <v>3</v>
      </c>
      <c r="D466" s="38">
        <v>4</v>
      </c>
      <c r="E466" s="34">
        <v>5</v>
      </c>
      <c r="F466" s="43" t="s">
        <v>53</v>
      </c>
      <c r="G466" s="38">
        <v>7</v>
      </c>
      <c r="H466" s="35">
        <v>8</v>
      </c>
      <c r="I466" s="36">
        <v>9</v>
      </c>
      <c r="J466" s="37">
        <v>10</v>
      </c>
      <c r="K466" s="34">
        <v>11</v>
      </c>
      <c r="L466" s="35">
        <v>12</v>
      </c>
      <c r="M466" s="36">
        <v>13</v>
      </c>
      <c r="N466" s="37">
        <v>14</v>
      </c>
      <c r="O466" s="14"/>
    </row>
    <row r="467" spans="1:14" ht="12.75" customHeight="1">
      <c r="A467" s="335">
        <f>A453+1</f>
        <v>36</v>
      </c>
      <c r="B467" s="339" t="s">
        <v>146</v>
      </c>
      <c r="C467" s="342" t="s">
        <v>176</v>
      </c>
      <c r="D467" s="327">
        <v>0</v>
      </c>
      <c r="E467" s="17">
        <f>4*7</f>
        <v>28</v>
      </c>
      <c r="F467" s="7">
        <f>F$5</f>
        <v>0</v>
      </c>
      <c r="G467" s="39">
        <f>D467*E467*F467*(J$5+J$6+J$7+J$8)</f>
        <v>0</v>
      </c>
      <c r="H467" s="6" t="str">
        <f>$E$5</f>
        <v>zw</v>
      </c>
      <c r="I467" s="31">
        <f aca="true" t="shared" si="246" ref="I467:I476">IF(H467="zw",0,G467*H467)</f>
        <v>0</v>
      </c>
      <c r="J467" s="32">
        <f aca="true" t="shared" si="247" ref="J467:J476">G467+I467</f>
        <v>0</v>
      </c>
      <c r="K467" s="30">
        <f aca="true" t="shared" si="248" ref="K467:K476">G467/N$6</f>
        <v>0</v>
      </c>
      <c r="L467" s="6" t="str">
        <f>$E$5</f>
        <v>zw</v>
      </c>
      <c r="M467" s="31">
        <f aca="true" t="shared" si="249" ref="M467:M476">IF(L467="zw",0,K467*L467)</f>
        <v>0</v>
      </c>
      <c r="N467" s="32">
        <f aca="true" t="shared" si="250" ref="N467:N476">K467+M467</f>
        <v>0</v>
      </c>
    </row>
    <row r="468" spans="1:14" ht="12.75" customHeight="1">
      <c r="A468" s="336"/>
      <c r="B468" s="340"/>
      <c r="C468" s="343"/>
      <c r="D468" s="327"/>
      <c r="E468" s="17">
        <f>E467</f>
        <v>28</v>
      </c>
      <c r="F468" s="11">
        <f>F$6</f>
        <v>0</v>
      </c>
      <c r="G468" s="40">
        <f>D467*E468*F468*(J$5+J$6+J$7+J$8)</f>
        <v>0</v>
      </c>
      <c r="H468" s="10">
        <f>$E$6</f>
        <v>0.23</v>
      </c>
      <c r="I468" s="19">
        <f t="shared" si="246"/>
        <v>0</v>
      </c>
      <c r="J468" s="20">
        <f t="shared" si="247"/>
        <v>0</v>
      </c>
      <c r="K468" s="18">
        <f t="shared" si="248"/>
        <v>0</v>
      </c>
      <c r="L468" s="10">
        <f>$E$6</f>
        <v>0.23</v>
      </c>
      <c r="M468" s="19">
        <f t="shared" si="249"/>
        <v>0</v>
      </c>
      <c r="N468" s="20">
        <f t="shared" si="250"/>
        <v>0</v>
      </c>
    </row>
    <row r="469" spans="1:14" ht="12.75" customHeight="1">
      <c r="A469" s="336"/>
      <c r="B469" s="340"/>
      <c r="C469" s="345" t="s">
        <v>9</v>
      </c>
      <c r="D469" s="327">
        <v>43.89</v>
      </c>
      <c r="E469" s="17">
        <f>E468</f>
        <v>28</v>
      </c>
      <c r="F469" s="11">
        <f>F$7</f>
        <v>0</v>
      </c>
      <c r="G469" s="40">
        <f>D469*E469*F469*(J$5+J$6+J$7+J$8)</f>
        <v>0</v>
      </c>
      <c r="H469" s="10" t="str">
        <f>$E$5</f>
        <v>zw</v>
      </c>
      <c r="I469" s="19">
        <f t="shared" si="246"/>
        <v>0</v>
      </c>
      <c r="J469" s="20">
        <f t="shared" si="247"/>
        <v>0</v>
      </c>
      <c r="K469" s="18">
        <f t="shared" si="248"/>
        <v>0</v>
      </c>
      <c r="L469" s="10" t="str">
        <f>$E$5</f>
        <v>zw</v>
      </c>
      <c r="M469" s="19">
        <f t="shared" si="249"/>
        <v>0</v>
      </c>
      <c r="N469" s="20">
        <f t="shared" si="250"/>
        <v>0</v>
      </c>
    </row>
    <row r="470" spans="1:14" ht="12.75" customHeight="1">
      <c r="A470" s="336"/>
      <c r="B470" s="340"/>
      <c r="C470" s="345"/>
      <c r="D470" s="327"/>
      <c r="E470" s="17">
        <f aca="true" t="shared" si="251" ref="E470:E476">E469</f>
        <v>28</v>
      </c>
      <c r="F470" s="11">
        <f>F$8</f>
        <v>0</v>
      </c>
      <c r="G470" s="40">
        <f>D469*E470*F470*(J$5+J$6+J$7+J$8)</f>
        <v>0</v>
      </c>
      <c r="H470" s="10">
        <f>$E$6</f>
        <v>0.23</v>
      </c>
      <c r="I470" s="19">
        <f t="shared" si="246"/>
        <v>0</v>
      </c>
      <c r="J470" s="20">
        <f t="shared" si="247"/>
        <v>0</v>
      </c>
      <c r="K470" s="18">
        <f t="shared" si="248"/>
        <v>0</v>
      </c>
      <c r="L470" s="10">
        <f>$E$6</f>
        <v>0.23</v>
      </c>
      <c r="M470" s="19">
        <f t="shared" si="249"/>
        <v>0</v>
      </c>
      <c r="N470" s="20">
        <f t="shared" si="250"/>
        <v>0</v>
      </c>
    </row>
    <row r="471" spans="1:14" ht="12.75" customHeight="1">
      <c r="A471" s="336"/>
      <c r="B471" s="340"/>
      <c r="C471" s="345" t="s">
        <v>10</v>
      </c>
      <c r="D471" s="327">
        <v>0</v>
      </c>
      <c r="E471" s="17">
        <f t="shared" si="251"/>
        <v>28</v>
      </c>
      <c r="F471" s="11">
        <f>F$9</f>
        <v>0</v>
      </c>
      <c r="G471" s="40">
        <f>D471*E471*F471*(J$5+J$6+J$7+J$8)</f>
        <v>0</v>
      </c>
      <c r="H471" s="10" t="str">
        <f>$E$5</f>
        <v>zw</v>
      </c>
      <c r="I471" s="19">
        <f t="shared" si="246"/>
        <v>0</v>
      </c>
      <c r="J471" s="20">
        <f t="shared" si="247"/>
        <v>0</v>
      </c>
      <c r="K471" s="18">
        <f t="shared" si="248"/>
        <v>0</v>
      </c>
      <c r="L471" s="10" t="str">
        <f>$E$5</f>
        <v>zw</v>
      </c>
      <c r="M471" s="19">
        <f t="shared" si="249"/>
        <v>0</v>
      </c>
      <c r="N471" s="20">
        <f t="shared" si="250"/>
        <v>0</v>
      </c>
    </row>
    <row r="472" spans="1:14" ht="12.75" customHeight="1">
      <c r="A472" s="336"/>
      <c r="B472" s="340"/>
      <c r="C472" s="345"/>
      <c r="D472" s="327"/>
      <c r="E472" s="17">
        <f t="shared" si="251"/>
        <v>28</v>
      </c>
      <c r="F472" s="11">
        <f>F$10</f>
        <v>0</v>
      </c>
      <c r="G472" s="40">
        <f>D471*E472*F472*(J$5+J$6+J$7+J$8)</f>
        <v>0</v>
      </c>
      <c r="H472" s="10">
        <f>$E$6</f>
        <v>0.23</v>
      </c>
      <c r="I472" s="19">
        <f t="shared" si="246"/>
        <v>0</v>
      </c>
      <c r="J472" s="20">
        <f t="shared" si="247"/>
        <v>0</v>
      </c>
      <c r="K472" s="18">
        <f t="shared" si="248"/>
        <v>0</v>
      </c>
      <c r="L472" s="10">
        <f>$E$6</f>
        <v>0.23</v>
      </c>
      <c r="M472" s="19">
        <f t="shared" si="249"/>
        <v>0</v>
      </c>
      <c r="N472" s="20">
        <f t="shared" si="250"/>
        <v>0</v>
      </c>
    </row>
    <row r="473" spans="1:14" ht="12.75" customHeight="1">
      <c r="A473" s="336"/>
      <c r="B473" s="340"/>
      <c r="C473" s="345" t="s">
        <v>11</v>
      </c>
      <c r="D473" s="327">
        <v>0</v>
      </c>
      <c r="E473" s="17">
        <f t="shared" si="251"/>
        <v>28</v>
      </c>
      <c r="F473" s="11">
        <f>F$11</f>
        <v>0</v>
      </c>
      <c r="G473" s="40">
        <f>D473*E473*F473*(J$5+J$6+J$7+J$8)</f>
        <v>0</v>
      </c>
      <c r="H473" s="10" t="str">
        <f>$E$5</f>
        <v>zw</v>
      </c>
      <c r="I473" s="19">
        <f t="shared" si="246"/>
        <v>0</v>
      </c>
      <c r="J473" s="20">
        <f t="shared" si="247"/>
        <v>0</v>
      </c>
      <c r="K473" s="18">
        <f t="shared" si="248"/>
        <v>0</v>
      </c>
      <c r="L473" s="10" t="str">
        <f>$E$5</f>
        <v>zw</v>
      </c>
      <c r="M473" s="19">
        <f t="shared" si="249"/>
        <v>0</v>
      </c>
      <c r="N473" s="20">
        <f t="shared" si="250"/>
        <v>0</v>
      </c>
    </row>
    <row r="474" spans="1:14" ht="12.75" customHeight="1">
      <c r="A474" s="336"/>
      <c r="B474" s="340"/>
      <c r="C474" s="345"/>
      <c r="D474" s="327"/>
      <c r="E474" s="17">
        <f t="shared" si="251"/>
        <v>28</v>
      </c>
      <c r="F474" s="11">
        <f>F$12</f>
        <v>0</v>
      </c>
      <c r="G474" s="40">
        <f>D473*E474*F474*(J$5+J$6+J$7+J$8)</f>
        <v>0</v>
      </c>
      <c r="H474" s="10">
        <f>$E$6</f>
        <v>0.23</v>
      </c>
      <c r="I474" s="19">
        <f t="shared" si="246"/>
        <v>0</v>
      </c>
      <c r="J474" s="20">
        <f t="shared" si="247"/>
        <v>0</v>
      </c>
      <c r="K474" s="18">
        <f t="shared" si="248"/>
        <v>0</v>
      </c>
      <c r="L474" s="10">
        <f>$E$6</f>
        <v>0.23</v>
      </c>
      <c r="M474" s="19">
        <f t="shared" si="249"/>
        <v>0</v>
      </c>
      <c r="N474" s="20">
        <f t="shared" si="250"/>
        <v>0</v>
      </c>
    </row>
    <row r="475" spans="1:14" ht="12.75" customHeight="1">
      <c r="A475" s="336"/>
      <c r="B475" s="340"/>
      <c r="C475" s="345" t="s">
        <v>12</v>
      </c>
      <c r="D475" s="327">
        <v>94.53</v>
      </c>
      <c r="E475" s="17">
        <f t="shared" si="251"/>
        <v>28</v>
      </c>
      <c r="F475" s="11">
        <f>F$13</f>
        <v>0</v>
      </c>
      <c r="G475" s="40">
        <f>D475*E475*F475*(J$5+J$6+J$7+J$8)</f>
        <v>0</v>
      </c>
      <c r="H475" s="10" t="str">
        <f>$E$5</f>
        <v>zw</v>
      </c>
      <c r="I475" s="19">
        <f t="shared" si="246"/>
        <v>0</v>
      </c>
      <c r="J475" s="20">
        <f t="shared" si="247"/>
        <v>0</v>
      </c>
      <c r="K475" s="18">
        <f t="shared" si="248"/>
        <v>0</v>
      </c>
      <c r="L475" s="10" t="str">
        <f>$E$5</f>
        <v>zw</v>
      </c>
      <c r="M475" s="19">
        <f t="shared" si="249"/>
        <v>0</v>
      </c>
      <c r="N475" s="20">
        <f t="shared" si="250"/>
        <v>0</v>
      </c>
    </row>
    <row r="476" spans="1:14" ht="12.75" customHeight="1" thickBot="1">
      <c r="A476" s="336"/>
      <c r="B476" s="341"/>
      <c r="C476" s="346"/>
      <c r="D476" s="328"/>
      <c r="E476" s="17">
        <f t="shared" si="251"/>
        <v>28</v>
      </c>
      <c r="F476" s="11">
        <f>F$14</f>
        <v>0</v>
      </c>
      <c r="G476" s="40">
        <f>D475*E476*F476*(J$5+J$6+J$7+J$8)</f>
        <v>0</v>
      </c>
      <c r="H476" s="21">
        <f>$E$6</f>
        <v>0.23</v>
      </c>
      <c r="I476" s="22">
        <f t="shared" si="246"/>
        <v>0</v>
      </c>
      <c r="J476" s="23">
        <f t="shared" si="247"/>
        <v>0</v>
      </c>
      <c r="K476" s="18">
        <f t="shared" si="248"/>
        <v>0</v>
      </c>
      <c r="L476" s="21">
        <f>$E$6</f>
        <v>0.23</v>
      </c>
      <c r="M476" s="22">
        <f t="shared" si="249"/>
        <v>0</v>
      </c>
      <c r="N476" s="23">
        <f t="shared" si="250"/>
        <v>0</v>
      </c>
    </row>
    <row r="477" spans="1:14" ht="12.75" customHeight="1">
      <c r="A477" s="337"/>
      <c r="B477" s="329" t="s">
        <v>198</v>
      </c>
      <c r="C477" s="330"/>
      <c r="D477" s="333">
        <f>SUM(D467:D476)</f>
        <v>138.42000000000002</v>
      </c>
      <c r="E477" s="283" t="s">
        <v>18</v>
      </c>
      <c r="F477" s="323" t="s">
        <v>18</v>
      </c>
      <c r="G477" s="41">
        <f>G467+G469+G471+G473+G475</f>
        <v>0</v>
      </c>
      <c r="H477" s="171" t="str">
        <f>$E$5</f>
        <v>zw</v>
      </c>
      <c r="I477" s="25">
        <f aca="true" t="shared" si="252" ref="I477:K478">I467+I469+I471+I473+I475</f>
        <v>0</v>
      </c>
      <c r="J477" s="26">
        <f t="shared" si="252"/>
        <v>0</v>
      </c>
      <c r="K477" s="41">
        <f t="shared" si="252"/>
        <v>0</v>
      </c>
      <c r="L477" s="171" t="str">
        <f>$E$5</f>
        <v>zw</v>
      </c>
      <c r="M477" s="25">
        <f>M467+M469+M471+M473+M475</f>
        <v>0</v>
      </c>
      <c r="N477" s="26">
        <f>N467+N469+N471+N473+N475</f>
        <v>0</v>
      </c>
    </row>
    <row r="478" spans="1:14" ht="12.75" customHeight="1" thickBot="1">
      <c r="A478" s="338"/>
      <c r="B478" s="331"/>
      <c r="C478" s="332"/>
      <c r="D478" s="334"/>
      <c r="E478" s="280"/>
      <c r="F478" s="324"/>
      <c r="G478" s="42">
        <f>G468+G470+G472+G474+G476</f>
        <v>0</v>
      </c>
      <c r="H478" s="16">
        <f>$E$6</f>
        <v>0.23</v>
      </c>
      <c r="I478" s="27">
        <f t="shared" si="252"/>
        <v>0</v>
      </c>
      <c r="J478" s="28">
        <f t="shared" si="252"/>
        <v>0</v>
      </c>
      <c r="K478" s="42">
        <f t="shared" si="252"/>
        <v>0</v>
      </c>
      <c r="L478" s="16">
        <f>$E$6</f>
        <v>0.23</v>
      </c>
      <c r="M478" s="27">
        <f>M468+M470+M472+M474+M476</f>
        <v>0</v>
      </c>
      <c r="N478" s="28">
        <f>N468+N470+N472+N474+N476</f>
        <v>0</v>
      </c>
    </row>
    <row r="479" spans="1:14" ht="12.75" customHeight="1">
      <c r="A479" s="336">
        <f>A467+1</f>
        <v>37</v>
      </c>
      <c r="B479" s="339" t="s">
        <v>64</v>
      </c>
      <c r="C479" s="342" t="s">
        <v>176</v>
      </c>
      <c r="D479" s="344">
        <v>0</v>
      </c>
      <c r="E479" s="29">
        <f>1*5</f>
        <v>5</v>
      </c>
      <c r="F479" s="7">
        <f>F$5</f>
        <v>0</v>
      </c>
      <c r="G479" s="39">
        <f>D479*E479*F479*(J$5+J$6+J$7+J$8)</f>
        <v>0</v>
      </c>
      <c r="H479" s="6" t="str">
        <f>$E$5</f>
        <v>zw</v>
      </c>
      <c r="I479" s="31">
        <f aca="true" t="shared" si="253" ref="I479:I488">IF(H479="zw",0,G479*H479)</f>
        <v>0</v>
      </c>
      <c r="J479" s="32">
        <f aca="true" t="shared" si="254" ref="J479:J488">G479+I479</f>
        <v>0</v>
      </c>
      <c r="K479" s="30">
        <f aca="true" t="shared" si="255" ref="K479:K488">G479/N$6</f>
        <v>0</v>
      </c>
      <c r="L479" s="6" t="str">
        <f>$E$5</f>
        <v>zw</v>
      </c>
      <c r="M479" s="31">
        <f aca="true" t="shared" si="256" ref="M479:M488">IF(L479="zw",0,K479*L479)</f>
        <v>0</v>
      </c>
      <c r="N479" s="32">
        <f aca="true" t="shared" si="257" ref="N479:N488">K479+M479</f>
        <v>0</v>
      </c>
    </row>
    <row r="480" spans="1:14" ht="12.75" customHeight="1">
      <c r="A480" s="336"/>
      <c r="B480" s="340"/>
      <c r="C480" s="343"/>
      <c r="D480" s="327"/>
      <c r="E480" s="17">
        <f aca="true" t="shared" si="258" ref="E480:E488">E479</f>
        <v>5</v>
      </c>
      <c r="F480" s="11">
        <f>F$6</f>
        <v>0</v>
      </c>
      <c r="G480" s="40">
        <f>D479*E480*F480*(J$5+J$6+J$7+J$8)</f>
        <v>0</v>
      </c>
      <c r="H480" s="10">
        <f>$E$6</f>
        <v>0.23</v>
      </c>
      <c r="I480" s="19">
        <f t="shared" si="253"/>
        <v>0</v>
      </c>
      <c r="J480" s="20">
        <f t="shared" si="254"/>
        <v>0</v>
      </c>
      <c r="K480" s="18">
        <f t="shared" si="255"/>
        <v>0</v>
      </c>
      <c r="L480" s="10">
        <f>$E$6</f>
        <v>0.23</v>
      </c>
      <c r="M480" s="19">
        <f t="shared" si="256"/>
        <v>0</v>
      </c>
      <c r="N480" s="20">
        <f t="shared" si="257"/>
        <v>0</v>
      </c>
    </row>
    <row r="481" spans="1:14" ht="12.75" customHeight="1">
      <c r="A481" s="336"/>
      <c r="B481" s="340"/>
      <c r="C481" s="345" t="s">
        <v>9</v>
      </c>
      <c r="D481" s="327">
        <v>46.57</v>
      </c>
      <c r="E481" s="17">
        <f>E480</f>
        <v>5</v>
      </c>
      <c r="F481" s="11">
        <f>F$7</f>
        <v>0</v>
      </c>
      <c r="G481" s="40">
        <f>D481*E481*F481*(J$5+J$6+J$7+J$8)</f>
        <v>0</v>
      </c>
      <c r="H481" s="10" t="str">
        <f>$E$5</f>
        <v>zw</v>
      </c>
      <c r="I481" s="19">
        <f t="shared" si="253"/>
        <v>0</v>
      </c>
      <c r="J481" s="20">
        <f t="shared" si="254"/>
        <v>0</v>
      </c>
      <c r="K481" s="18">
        <f t="shared" si="255"/>
        <v>0</v>
      </c>
      <c r="L481" s="10" t="str">
        <f>$E$5</f>
        <v>zw</v>
      </c>
      <c r="M481" s="19">
        <f t="shared" si="256"/>
        <v>0</v>
      </c>
      <c r="N481" s="20">
        <f t="shared" si="257"/>
        <v>0</v>
      </c>
    </row>
    <row r="482" spans="1:14" ht="12.75" customHeight="1">
      <c r="A482" s="336"/>
      <c r="B482" s="340"/>
      <c r="C482" s="345"/>
      <c r="D482" s="327"/>
      <c r="E482" s="17">
        <f t="shared" si="258"/>
        <v>5</v>
      </c>
      <c r="F482" s="11">
        <f>F$8</f>
        <v>0</v>
      </c>
      <c r="G482" s="40">
        <f>D481*E482*F482*(J$5+J$6+J$7+J$8)</f>
        <v>0</v>
      </c>
      <c r="H482" s="10">
        <f>$E$6</f>
        <v>0.23</v>
      </c>
      <c r="I482" s="19">
        <f t="shared" si="253"/>
        <v>0</v>
      </c>
      <c r="J482" s="20">
        <f t="shared" si="254"/>
        <v>0</v>
      </c>
      <c r="K482" s="18">
        <f t="shared" si="255"/>
        <v>0</v>
      </c>
      <c r="L482" s="10">
        <f>$E$6</f>
        <v>0.23</v>
      </c>
      <c r="M482" s="19">
        <f t="shared" si="256"/>
        <v>0</v>
      </c>
      <c r="N482" s="20">
        <f t="shared" si="257"/>
        <v>0</v>
      </c>
    </row>
    <row r="483" spans="1:14" ht="12.75" customHeight="1">
      <c r="A483" s="336"/>
      <c r="B483" s="340"/>
      <c r="C483" s="345" t="s">
        <v>10</v>
      </c>
      <c r="D483" s="327">
        <v>0</v>
      </c>
      <c r="E483" s="17">
        <f t="shared" si="258"/>
        <v>5</v>
      </c>
      <c r="F483" s="11">
        <f>F$9</f>
        <v>0</v>
      </c>
      <c r="G483" s="40">
        <f>D483*E483*F483*(J$5+J$6+J$7+J$8)</f>
        <v>0</v>
      </c>
      <c r="H483" s="10" t="str">
        <f>$E$5</f>
        <v>zw</v>
      </c>
      <c r="I483" s="19">
        <f t="shared" si="253"/>
        <v>0</v>
      </c>
      <c r="J483" s="20">
        <f t="shared" si="254"/>
        <v>0</v>
      </c>
      <c r="K483" s="18">
        <f t="shared" si="255"/>
        <v>0</v>
      </c>
      <c r="L483" s="10" t="str">
        <f>$E$5</f>
        <v>zw</v>
      </c>
      <c r="M483" s="19">
        <f t="shared" si="256"/>
        <v>0</v>
      </c>
      <c r="N483" s="20">
        <f t="shared" si="257"/>
        <v>0</v>
      </c>
    </row>
    <row r="484" spans="1:14" ht="12.75" customHeight="1">
      <c r="A484" s="336"/>
      <c r="B484" s="340"/>
      <c r="C484" s="345"/>
      <c r="D484" s="327"/>
      <c r="E484" s="17">
        <f t="shared" si="258"/>
        <v>5</v>
      </c>
      <c r="F484" s="11">
        <f>F$10</f>
        <v>0</v>
      </c>
      <c r="G484" s="40">
        <f>D483*E484*F484*(J$5+J$6+J$7+J$8)</f>
        <v>0</v>
      </c>
      <c r="H484" s="10">
        <f>$E$6</f>
        <v>0.23</v>
      </c>
      <c r="I484" s="19">
        <f t="shared" si="253"/>
        <v>0</v>
      </c>
      <c r="J484" s="20">
        <f t="shared" si="254"/>
        <v>0</v>
      </c>
      <c r="K484" s="18">
        <f t="shared" si="255"/>
        <v>0</v>
      </c>
      <c r="L484" s="10">
        <f>$E$6</f>
        <v>0.23</v>
      </c>
      <c r="M484" s="19">
        <f t="shared" si="256"/>
        <v>0</v>
      </c>
      <c r="N484" s="20">
        <f t="shared" si="257"/>
        <v>0</v>
      </c>
    </row>
    <row r="485" spans="1:14" ht="12.75" customHeight="1">
      <c r="A485" s="336"/>
      <c r="B485" s="340"/>
      <c r="C485" s="346" t="s">
        <v>11</v>
      </c>
      <c r="D485" s="327">
        <v>0</v>
      </c>
      <c r="E485" s="17">
        <f t="shared" si="258"/>
        <v>5</v>
      </c>
      <c r="F485" s="11">
        <f>F$11</f>
        <v>0</v>
      </c>
      <c r="G485" s="40">
        <f>D485*E485*F485*(J$5+J$6+J$7+J$8)</f>
        <v>0</v>
      </c>
      <c r="H485" s="10" t="str">
        <f>$E$5</f>
        <v>zw</v>
      </c>
      <c r="I485" s="19">
        <f t="shared" si="253"/>
        <v>0</v>
      </c>
      <c r="J485" s="20">
        <f t="shared" si="254"/>
        <v>0</v>
      </c>
      <c r="K485" s="18">
        <f t="shared" si="255"/>
        <v>0</v>
      </c>
      <c r="L485" s="10" t="str">
        <f>$E$5</f>
        <v>zw</v>
      </c>
      <c r="M485" s="19">
        <f t="shared" si="256"/>
        <v>0</v>
      </c>
      <c r="N485" s="20">
        <f t="shared" si="257"/>
        <v>0</v>
      </c>
    </row>
    <row r="486" spans="1:14" ht="12.75" customHeight="1">
      <c r="A486" s="336"/>
      <c r="B486" s="340"/>
      <c r="C486" s="413"/>
      <c r="D486" s="327"/>
      <c r="E486" s="17">
        <f t="shared" si="258"/>
        <v>5</v>
      </c>
      <c r="F486" s="11">
        <f>F$12</f>
        <v>0</v>
      </c>
      <c r="G486" s="40">
        <f>D485*E486*F486*(J$5+J$6+J$7+J$8)</f>
        <v>0</v>
      </c>
      <c r="H486" s="10">
        <f>$E$6</f>
        <v>0.23</v>
      </c>
      <c r="I486" s="19">
        <f t="shared" si="253"/>
        <v>0</v>
      </c>
      <c r="J486" s="20">
        <f t="shared" si="254"/>
        <v>0</v>
      </c>
      <c r="K486" s="18">
        <f t="shared" si="255"/>
        <v>0</v>
      </c>
      <c r="L486" s="10">
        <f>$E$6</f>
        <v>0.23</v>
      </c>
      <c r="M486" s="19">
        <f t="shared" si="256"/>
        <v>0</v>
      </c>
      <c r="N486" s="20">
        <f t="shared" si="257"/>
        <v>0</v>
      </c>
    </row>
    <row r="487" spans="1:14" ht="12.75" customHeight="1">
      <c r="A487" s="336"/>
      <c r="B487" s="340"/>
      <c r="C487" s="345" t="s">
        <v>12</v>
      </c>
      <c r="D487" s="327">
        <v>2.7</v>
      </c>
      <c r="E487" s="17">
        <f t="shared" si="258"/>
        <v>5</v>
      </c>
      <c r="F487" s="11">
        <f>F$13</f>
        <v>0</v>
      </c>
      <c r="G487" s="40">
        <f>D487*E487*F487*(J$5+J$6+J$7+J$8)</f>
        <v>0</v>
      </c>
      <c r="H487" s="10" t="str">
        <f>$E$5</f>
        <v>zw</v>
      </c>
      <c r="I487" s="19">
        <f t="shared" si="253"/>
        <v>0</v>
      </c>
      <c r="J487" s="20">
        <f t="shared" si="254"/>
        <v>0</v>
      </c>
      <c r="K487" s="18">
        <f t="shared" si="255"/>
        <v>0</v>
      </c>
      <c r="L487" s="10" t="str">
        <f>$E$5</f>
        <v>zw</v>
      </c>
      <c r="M487" s="19">
        <f t="shared" si="256"/>
        <v>0</v>
      </c>
      <c r="N487" s="20">
        <f t="shared" si="257"/>
        <v>0</v>
      </c>
    </row>
    <row r="488" spans="1:14" ht="12.75" customHeight="1" thickBot="1">
      <c r="A488" s="336"/>
      <c r="B488" s="341"/>
      <c r="C488" s="346"/>
      <c r="D488" s="328"/>
      <c r="E488" s="17">
        <f t="shared" si="258"/>
        <v>5</v>
      </c>
      <c r="F488" s="11">
        <f>F$14</f>
        <v>0</v>
      </c>
      <c r="G488" s="40">
        <f>D487*E488*F488*(J$5+J$6+J$7+J$8)</f>
        <v>0</v>
      </c>
      <c r="H488" s="21">
        <f>$E$6</f>
        <v>0.23</v>
      </c>
      <c r="I488" s="22">
        <f t="shared" si="253"/>
        <v>0</v>
      </c>
      <c r="J488" s="23">
        <f t="shared" si="254"/>
        <v>0</v>
      </c>
      <c r="K488" s="18">
        <f t="shared" si="255"/>
        <v>0</v>
      </c>
      <c r="L488" s="21">
        <f>$E$6</f>
        <v>0.23</v>
      </c>
      <c r="M488" s="22">
        <f t="shared" si="256"/>
        <v>0</v>
      </c>
      <c r="N488" s="23">
        <f t="shared" si="257"/>
        <v>0</v>
      </c>
    </row>
    <row r="489" spans="1:14" ht="12.75" customHeight="1">
      <c r="A489" s="337"/>
      <c r="B489" s="329" t="s">
        <v>48</v>
      </c>
      <c r="C489" s="330"/>
      <c r="D489" s="285">
        <f>SUM(D479:D488)</f>
        <v>49.27</v>
      </c>
      <c r="E489" s="283" t="s">
        <v>18</v>
      </c>
      <c r="F489" s="323" t="s">
        <v>18</v>
      </c>
      <c r="G489" s="41">
        <f>G479+G481+G483+G485+G487</f>
        <v>0</v>
      </c>
      <c r="H489" s="171" t="str">
        <f>$E$5</f>
        <v>zw</v>
      </c>
      <c r="I489" s="25">
        <f aca="true" t="shared" si="259" ref="I489:K490">I479+I481+I483+I485+I487</f>
        <v>0</v>
      </c>
      <c r="J489" s="26">
        <f t="shared" si="259"/>
        <v>0</v>
      </c>
      <c r="K489" s="41">
        <f t="shared" si="259"/>
        <v>0</v>
      </c>
      <c r="L489" s="171" t="str">
        <f>$E$5</f>
        <v>zw</v>
      </c>
      <c r="M489" s="25">
        <f>M479+M481+M483+M485+M487</f>
        <v>0</v>
      </c>
      <c r="N489" s="26">
        <f>N479+N481+N483+N485+N487</f>
        <v>0</v>
      </c>
    </row>
    <row r="490" spans="1:14" ht="12.75" customHeight="1" thickBot="1">
      <c r="A490" s="338"/>
      <c r="B490" s="331"/>
      <c r="C490" s="332"/>
      <c r="D490" s="284"/>
      <c r="E490" s="280"/>
      <c r="F490" s="324"/>
      <c r="G490" s="42">
        <f>G480+G482+G484+G486+G488</f>
        <v>0</v>
      </c>
      <c r="H490" s="16">
        <f>$E$6</f>
        <v>0.23</v>
      </c>
      <c r="I490" s="27">
        <f t="shared" si="259"/>
        <v>0</v>
      </c>
      <c r="J490" s="28">
        <f t="shared" si="259"/>
        <v>0</v>
      </c>
      <c r="K490" s="42">
        <f t="shared" si="259"/>
        <v>0</v>
      </c>
      <c r="L490" s="16">
        <f>$E$6</f>
        <v>0.23</v>
      </c>
      <c r="M490" s="27">
        <f>M480+M482+M484+M486+M488</f>
        <v>0</v>
      </c>
      <c r="N490" s="28">
        <f>N480+N482+N484+N486+N488</f>
        <v>0</v>
      </c>
    </row>
    <row r="491" spans="1:14" ht="12.75" customHeight="1">
      <c r="A491" s="336">
        <f>A479+1</f>
        <v>38</v>
      </c>
      <c r="B491" s="339" t="s">
        <v>144</v>
      </c>
      <c r="C491" s="342" t="s">
        <v>176</v>
      </c>
      <c r="D491" s="327">
        <v>0</v>
      </c>
      <c r="E491" s="17">
        <f>12*7</f>
        <v>84</v>
      </c>
      <c r="F491" s="11">
        <f>F$5</f>
        <v>0</v>
      </c>
      <c r="G491" s="40">
        <f>D491*E491*F491*(J$5+J$6+J$7+J$8)</f>
        <v>0</v>
      </c>
      <c r="H491" s="10" t="str">
        <f>$E$5</f>
        <v>zw</v>
      </c>
      <c r="I491" s="19">
        <f aca="true" t="shared" si="260" ref="I491:I500">IF(H491="zw",0,G491*H491)</f>
        <v>0</v>
      </c>
      <c r="J491" s="20">
        <f aca="true" t="shared" si="261" ref="J491:J500">G491+I491</f>
        <v>0</v>
      </c>
      <c r="K491" s="18">
        <f aca="true" t="shared" si="262" ref="K491:K500">G491/N$6</f>
        <v>0</v>
      </c>
      <c r="L491" s="10" t="str">
        <f>$E$5</f>
        <v>zw</v>
      </c>
      <c r="M491" s="19">
        <f aca="true" t="shared" si="263" ref="M491:M500">IF(L491="zw",0,K491*L491)</f>
        <v>0</v>
      </c>
      <c r="N491" s="20">
        <f aca="true" t="shared" si="264" ref="N491:N500">K491+M491</f>
        <v>0</v>
      </c>
    </row>
    <row r="492" spans="1:14" ht="12.75" customHeight="1">
      <c r="A492" s="336"/>
      <c r="B492" s="340"/>
      <c r="C492" s="343"/>
      <c r="D492" s="327"/>
      <c r="E492" s="17">
        <f aca="true" t="shared" si="265" ref="E492:E500">E491</f>
        <v>84</v>
      </c>
      <c r="F492" s="11">
        <f>F$6</f>
        <v>0</v>
      </c>
      <c r="G492" s="40">
        <f>D491*E492*F492*(J$5+J$6+J$7+J$8)</f>
        <v>0</v>
      </c>
      <c r="H492" s="10">
        <f>$E$6</f>
        <v>0.23</v>
      </c>
      <c r="I492" s="19">
        <f t="shared" si="260"/>
        <v>0</v>
      </c>
      <c r="J492" s="20">
        <f t="shared" si="261"/>
        <v>0</v>
      </c>
      <c r="K492" s="18">
        <f t="shared" si="262"/>
        <v>0</v>
      </c>
      <c r="L492" s="10">
        <f>$E$6</f>
        <v>0.23</v>
      </c>
      <c r="M492" s="19">
        <f t="shared" si="263"/>
        <v>0</v>
      </c>
      <c r="N492" s="20">
        <f t="shared" si="264"/>
        <v>0</v>
      </c>
    </row>
    <row r="493" spans="1:14" ht="12.75" customHeight="1">
      <c r="A493" s="336"/>
      <c r="B493" s="340"/>
      <c r="C493" s="345" t="s">
        <v>9</v>
      </c>
      <c r="D493" s="327">
        <v>1277.15</v>
      </c>
      <c r="E493" s="17">
        <f>E492</f>
        <v>84</v>
      </c>
      <c r="F493" s="11">
        <f>F$7</f>
        <v>0</v>
      </c>
      <c r="G493" s="40">
        <f>D493*E493*F493*(J$5+J$6+J$7+J$8)</f>
        <v>0</v>
      </c>
      <c r="H493" s="10" t="str">
        <f>$E$5</f>
        <v>zw</v>
      </c>
      <c r="I493" s="19">
        <f t="shared" si="260"/>
        <v>0</v>
      </c>
      <c r="J493" s="20">
        <f t="shared" si="261"/>
        <v>0</v>
      </c>
      <c r="K493" s="18">
        <f t="shared" si="262"/>
        <v>0</v>
      </c>
      <c r="L493" s="10" t="str">
        <f>$E$5</f>
        <v>zw</v>
      </c>
      <c r="M493" s="19">
        <f t="shared" si="263"/>
        <v>0</v>
      </c>
      <c r="N493" s="20">
        <f t="shared" si="264"/>
        <v>0</v>
      </c>
    </row>
    <row r="494" spans="1:14" ht="12.75" customHeight="1">
      <c r="A494" s="336"/>
      <c r="B494" s="340"/>
      <c r="C494" s="345"/>
      <c r="D494" s="327"/>
      <c r="E494" s="17">
        <f t="shared" si="265"/>
        <v>84</v>
      </c>
      <c r="F494" s="11">
        <f>F$8</f>
        <v>0</v>
      </c>
      <c r="G494" s="40">
        <f>D493*E494*F494*(J$5+J$6+J$7+J$8)</f>
        <v>0</v>
      </c>
      <c r="H494" s="10">
        <f>$E$6</f>
        <v>0.23</v>
      </c>
      <c r="I494" s="19">
        <f t="shared" si="260"/>
        <v>0</v>
      </c>
      <c r="J494" s="20">
        <f t="shared" si="261"/>
        <v>0</v>
      </c>
      <c r="K494" s="18">
        <f t="shared" si="262"/>
        <v>0</v>
      </c>
      <c r="L494" s="10">
        <f>$E$6</f>
        <v>0.23</v>
      </c>
      <c r="M494" s="19">
        <f t="shared" si="263"/>
        <v>0</v>
      </c>
      <c r="N494" s="20">
        <f t="shared" si="264"/>
        <v>0</v>
      </c>
    </row>
    <row r="495" spans="1:14" ht="12.75" customHeight="1">
      <c r="A495" s="336"/>
      <c r="B495" s="340"/>
      <c r="C495" s="345" t="s">
        <v>10</v>
      </c>
      <c r="D495" s="327">
        <v>0</v>
      </c>
      <c r="E495" s="17">
        <f t="shared" si="265"/>
        <v>84</v>
      </c>
      <c r="F495" s="11">
        <f>F$9</f>
        <v>0</v>
      </c>
      <c r="G495" s="40">
        <f>D495*E495*F495*(J$5+J$6+J$7+J$8)</f>
        <v>0</v>
      </c>
      <c r="H495" s="10" t="str">
        <f>$E$5</f>
        <v>zw</v>
      </c>
      <c r="I495" s="19">
        <f t="shared" si="260"/>
        <v>0</v>
      </c>
      <c r="J495" s="20">
        <f t="shared" si="261"/>
        <v>0</v>
      </c>
      <c r="K495" s="18">
        <f t="shared" si="262"/>
        <v>0</v>
      </c>
      <c r="L495" s="10" t="str">
        <f>$E$5</f>
        <v>zw</v>
      </c>
      <c r="M495" s="19">
        <f t="shared" si="263"/>
        <v>0</v>
      </c>
      <c r="N495" s="20">
        <f t="shared" si="264"/>
        <v>0</v>
      </c>
    </row>
    <row r="496" spans="1:14" ht="12.75" customHeight="1">
      <c r="A496" s="336"/>
      <c r="B496" s="340"/>
      <c r="C496" s="345"/>
      <c r="D496" s="327"/>
      <c r="E496" s="17">
        <f t="shared" si="265"/>
        <v>84</v>
      </c>
      <c r="F496" s="11">
        <f>F$10</f>
        <v>0</v>
      </c>
      <c r="G496" s="40">
        <f>D495*E496*F496*(J$5+J$6+J$7+J$8)</f>
        <v>0</v>
      </c>
      <c r="H496" s="10">
        <f>$E$6</f>
        <v>0.23</v>
      </c>
      <c r="I496" s="19">
        <f t="shared" si="260"/>
        <v>0</v>
      </c>
      <c r="J496" s="20">
        <f t="shared" si="261"/>
        <v>0</v>
      </c>
      <c r="K496" s="18">
        <f t="shared" si="262"/>
        <v>0</v>
      </c>
      <c r="L496" s="10">
        <f>$E$6</f>
        <v>0.23</v>
      </c>
      <c r="M496" s="19">
        <f t="shared" si="263"/>
        <v>0</v>
      </c>
      <c r="N496" s="20">
        <f t="shared" si="264"/>
        <v>0</v>
      </c>
    </row>
    <row r="497" spans="1:14" ht="12.75" customHeight="1">
      <c r="A497" s="336"/>
      <c r="B497" s="340"/>
      <c r="C497" s="345" t="s">
        <v>11</v>
      </c>
      <c r="D497" s="327">
        <v>0</v>
      </c>
      <c r="E497" s="17">
        <f t="shared" si="265"/>
        <v>84</v>
      </c>
      <c r="F497" s="11">
        <f>F$11</f>
        <v>0</v>
      </c>
      <c r="G497" s="40">
        <f>D497*E497*F497*(J$5+J$6+J$7+J$8)</f>
        <v>0</v>
      </c>
      <c r="H497" s="10" t="str">
        <f>$E$5</f>
        <v>zw</v>
      </c>
      <c r="I497" s="19">
        <f t="shared" si="260"/>
        <v>0</v>
      </c>
      <c r="J497" s="20">
        <f t="shared" si="261"/>
        <v>0</v>
      </c>
      <c r="K497" s="18">
        <f t="shared" si="262"/>
        <v>0</v>
      </c>
      <c r="L497" s="10" t="str">
        <f>$E$5</f>
        <v>zw</v>
      </c>
      <c r="M497" s="19">
        <f t="shared" si="263"/>
        <v>0</v>
      </c>
      <c r="N497" s="20">
        <f t="shared" si="264"/>
        <v>0</v>
      </c>
    </row>
    <row r="498" spans="1:14" ht="12.75" customHeight="1">
      <c r="A498" s="336"/>
      <c r="B498" s="340"/>
      <c r="C498" s="345"/>
      <c r="D498" s="327"/>
      <c r="E498" s="17">
        <f t="shared" si="265"/>
        <v>84</v>
      </c>
      <c r="F498" s="11">
        <f>F$12</f>
        <v>0</v>
      </c>
      <c r="G498" s="40">
        <f>D497*E498*F498*(J$5+J$6+J$7+J$8)</f>
        <v>0</v>
      </c>
      <c r="H498" s="10">
        <f>$E$6</f>
        <v>0.23</v>
      </c>
      <c r="I498" s="19">
        <f t="shared" si="260"/>
        <v>0</v>
      </c>
      <c r="J498" s="20">
        <f t="shared" si="261"/>
        <v>0</v>
      </c>
      <c r="K498" s="18">
        <f t="shared" si="262"/>
        <v>0</v>
      </c>
      <c r="L498" s="10">
        <f>$E$6</f>
        <v>0.23</v>
      </c>
      <c r="M498" s="19">
        <f t="shared" si="263"/>
        <v>0</v>
      </c>
      <c r="N498" s="20">
        <f t="shared" si="264"/>
        <v>0</v>
      </c>
    </row>
    <row r="499" spans="1:14" ht="12.75" customHeight="1">
      <c r="A499" s="336"/>
      <c r="B499" s="340"/>
      <c r="C499" s="345" t="s">
        <v>12</v>
      </c>
      <c r="D499" s="327">
        <v>0</v>
      </c>
      <c r="E499" s="17">
        <f t="shared" si="265"/>
        <v>84</v>
      </c>
      <c r="F499" s="11">
        <f>F$13</f>
        <v>0</v>
      </c>
      <c r="G499" s="40">
        <f>D499*E499*F499*(J$5+J$6+J$7+J$8)</f>
        <v>0</v>
      </c>
      <c r="H499" s="10" t="str">
        <f>$E$5</f>
        <v>zw</v>
      </c>
      <c r="I499" s="19">
        <f t="shared" si="260"/>
        <v>0</v>
      </c>
      <c r="J499" s="20">
        <f t="shared" si="261"/>
        <v>0</v>
      </c>
      <c r="K499" s="18">
        <f t="shared" si="262"/>
        <v>0</v>
      </c>
      <c r="L499" s="10" t="str">
        <f>$E$5</f>
        <v>zw</v>
      </c>
      <c r="M499" s="19">
        <f t="shared" si="263"/>
        <v>0</v>
      </c>
      <c r="N499" s="20">
        <f t="shared" si="264"/>
        <v>0</v>
      </c>
    </row>
    <row r="500" spans="1:14" ht="12.75" customHeight="1" thickBot="1">
      <c r="A500" s="336"/>
      <c r="B500" s="341"/>
      <c r="C500" s="346"/>
      <c r="D500" s="328"/>
      <c r="E500" s="17">
        <f t="shared" si="265"/>
        <v>84</v>
      </c>
      <c r="F500" s="11">
        <f>F$14</f>
        <v>0</v>
      </c>
      <c r="G500" s="40">
        <f>D499*E500*F500*(J$5+J$6+J$7+J$8)</f>
        <v>0</v>
      </c>
      <c r="H500" s="21">
        <f>$E$6</f>
        <v>0.23</v>
      </c>
      <c r="I500" s="22">
        <f t="shared" si="260"/>
        <v>0</v>
      </c>
      <c r="J500" s="23">
        <f t="shared" si="261"/>
        <v>0</v>
      </c>
      <c r="K500" s="18">
        <f t="shared" si="262"/>
        <v>0</v>
      </c>
      <c r="L500" s="21">
        <f>$E$6</f>
        <v>0.23</v>
      </c>
      <c r="M500" s="22">
        <f t="shared" si="263"/>
        <v>0</v>
      </c>
      <c r="N500" s="23">
        <f t="shared" si="264"/>
        <v>0</v>
      </c>
    </row>
    <row r="501" spans="1:14" ht="12.75" customHeight="1">
      <c r="A501" s="337"/>
      <c r="B501" s="329" t="s">
        <v>199</v>
      </c>
      <c r="C501" s="330"/>
      <c r="D501" s="285">
        <f>SUM(D491:D500)</f>
        <v>1277.15</v>
      </c>
      <c r="E501" s="283" t="s">
        <v>18</v>
      </c>
      <c r="F501" s="323" t="s">
        <v>18</v>
      </c>
      <c r="G501" s="41">
        <f>G491+G493+G495+G497+G499</f>
        <v>0</v>
      </c>
      <c r="H501" s="171" t="str">
        <f>$E$5</f>
        <v>zw</v>
      </c>
      <c r="I501" s="25">
        <f aca="true" t="shared" si="266" ref="I501:K502">I491+I493+I495+I497+I499</f>
        <v>0</v>
      </c>
      <c r="J501" s="26">
        <f t="shared" si="266"/>
        <v>0</v>
      </c>
      <c r="K501" s="41">
        <f t="shared" si="266"/>
        <v>0</v>
      </c>
      <c r="L501" s="171" t="str">
        <f>$E$5</f>
        <v>zw</v>
      </c>
      <c r="M501" s="25">
        <f>M491+M493+M495+M497+M499</f>
        <v>0</v>
      </c>
      <c r="N501" s="26">
        <f>N491+N493+N495+N497+N499</f>
        <v>0</v>
      </c>
    </row>
    <row r="502" spans="1:14" ht="12.75" customHeight="1" thickBot="1">
      <c r="A502" s="338"/>
      <c r="B502" s="331"/>
      <c r="C502" s="332"/>
      <c r="D502" s="284"/>
      <c r="E502" s="280"/>
      <c r="F502" s="324"/>
      <c r="G502" s="42">
        <f>G492+G494+G496+G498+G500</f>
        <v>0</v>
      </c>
      <c r="H502" s="16">
        <f>$E$6</f>
        <v>0.23</v>
      </c>
      <c r="I502" s="27">
        <f t="shared" si="266"/>
        <v>0</v>
      </c>
      <c r="J502" s="28">
        <f t="shared" si="266"/>
        <v>0</v>
      </c>
      <c r="K502" s="42">
        <f t="shared" si="266"/>
        <v>0</v>
      </c>
      <c r="L502" s="16">
        <f>$E$6</f>
        <v>0.23</v>
      </c>
      <c r="M502" s="27">
        <f>M492+M494+M496+M498+M500</f>
        <v>0</v>
      </c>
      <c r="N502" s="28">
        <f>N492+N494+N496+N498+N500</f>
        <v>0</v>
      </c>
    </row>
    <row r="503" spans="1:14" ht="12.75" customHeight="1">
      <c r="A503" s="336">
        <f>A491+1</f>
        <v>39</v>
      </c>
      <c r="B503" s="339" t="s">
        <v>145</v>
      </c>
      <c r="C503" s="342" t="s">
        <v>176</v>
      </c>
      <c r="D503" s="344">
        <v>0</v>
      </c>
      <c r="E503" s="29">
        <f>1*1</f>
        <v>1</v>
      </c>
      <c r="F503" s="7">
        <f>F$5</f>
        <v>0</v>
      </c>
      <c r="G503" s="39">
        <f>D503*E503*F503*(J$5+J$6+J$7+J$8)</f>
        <v>0</v>
      </c>
      <c r="H503" s="6" t="str">
        <f>$E$5</f>
        <v>zw</v>
      </c>
      <c r="I503" s="31">
        <f aca="true" t="shared" si="267" ref="I503:I512">IF(H503="zw",0,G503*H503)</f>
        <v>0</v>
      </c>
      <c r="J503" s="32">
        <f aca="true" t="shared" si="268" ref="J503:J512">G503+I503</f>
        <v>0</v>
      </c>
      <c r="K503" s="30">
        <f aca="true" t="shared" si="269" ref="K503:K512">G503/N$6</f>
        <v>0</v>
      </c>
      <c r="L503" s="6" t="str">
        <f>$E$5</f>
        <v>zw</v>
      </c>
      <c r="M503" s="31">
        <f aca="true" t="shared" si="270" ref="M503:M512">IF(L503="zw",0,K503*L503)</f>
        <v>0</v>
      </c>
      <c r="N503" s="32">
        <f aca="true" t="shared" si="271" ref="N503:N512">K503+M503</f>
        <v>0</v>
      </c>
    </row>
    <row r="504" spans="1:14" ht="12.75" customHeight="1">
      <c r="A504" s="336"/>
      <c r="B504" s="340"/>
      <c r="C504" s="343"/>
      <c r="D504" s="327"/>
      <c r="E504" s="17">
        <f aca="true" t="shared" si="272" ref="E504:E512">E503</f>
        <v>1</v>
      </c>
      <c r="F504" s="11">
        <f>F$6</f>
        <v>0</v>
      </c>
      <c r="G504" s="40">
        <f>D503*E504*F504*(J$5+J$6+J$7+J$8)</f>
        <v>0</v>
      </c>
      <c r="H504" s="10">
        <f>$E$6</f>
        <v>0.23</v>
      </c>
      <c r="I504" s="19">
        <f t="shared" si="267"/>
        <v>0</v>
      </c>
      <c r="J504" s="20">
        <f t="shared" si="268"/>
        <v>0</v>
      </c>
      <c r="K504" s="18">
        <f t="shared" si="269"/>
        <v>0</v>
      </c>
      <c r="L504" s="10">
        <f>$E$6</f>
        <v>0.23</v>
      </c>
      <c r="M504" s="19">
        <f t="shared" si="270"/>
        <v>0</v>
      </c>
      <c r="N504" s="20">
        <f t="shared" si="271"/>
        <v>0</v>
      </c>
    </row>
    <row r="505" spans="1:14" ht="12.75" customHeight="1">
      <c r="A505" s="336"/>
      <c r="B505" s="340"/>
      <c r="C505" s="345" t="s">
        <v>9</v>
      </c>
      <c r="D505" s="327">
        <v>230.95</v>
      </c>
      <c r="E505" s="17">
        <f>E504</f>
        <v>1</v>
      </c>
      <c r="F505" s="11">
        <f>F$7</f>
        <v>0</v>
      </c>
      <c r="G505" s="40">
        <f>D505*E505*F505*(J$5+J$6+J$7+J$8)</f>
        <v>0</v>
      </c>
      <c r="H505" s="10" t="str">
        <f>$E$5</f>
        <v>zw</v>
      </c>
      <c r="I505" s="19">
        <f t="shared" si="267"/>
        <v>0</v>
      </c>
      <c r="J505" s="20">
        <f t="shared" si="268"/>
        <v>0</v>
      </c>
      <c r="K505" s="18">
        <f t="shared" si="269"/>
        <v>0</v>
      </c>
      <c r="L505" s="10" t="str">
        <f>$E$5</f>
        <v>zw</v>
      </c>
      <c r="M505" s="19">
        <f t="shared" si="270"/>
        <v>0</v>
      </c>
      <c r="N505" s="20">
        <f t="shared" si="271"/>
        <v>0</v>
      </c>
    </row>
    <row r="506" spans="1:14" ht="12.75" customHeight="1">
      <c r="A506" s="336"/>
      <c r="B506" s="340"/>
      <c r="C506" s="345"/>
      <c r="D506" s="327"/>
      <c r="E506" s="17">
        <f t="shared" si="272"/>
        <v>1</v>
      </c>
      <c r="F506" s="11">
        <f>F$8</f>
        <v>0</v>
      </c>
      <c r="G506" s="40">
        <f>D505*E506*F506*(J$5+J$6+J$7+J$8)</f>
        <v>0</v>
      </c>
      <c r="H506" s="10">
        <f>$E$6</f>
        <v>0.23</v>
      </c>
      <c r="I506" s="19">
        <f t="shared" si="267"/>
        <v>0</v>
      </c>
      <c r="J506" s="20">
        <f t="shared" si="268"/>
        <v>0</v>
      </c>
      <c r="K506" s="18">
        <f t="shared" si="269"/>
        <v>0</v>
      </c>
      <c r="L506" s="10">
        <f>$E$6</f>
        <v>0.23</v>
      </c>
      <c r="M506" s="19">
        <f t="shared" si="270"/>
        <v>0</v>
      </c>
      <c r="N506" s="20">
        <f t="shared" si="271"/>
        <v>0</v>
      </c>
    </row>
    <row r="507" spans="1:14" ht="12.75" customHeight="1">
      <c r="A507" s="336"/>
      <c r="B507" s="340"/>
      <c r="C507" s="345" t="s">
        <v>10</v>
      </c>
      <c r="D507" s="327">
        <v>0</v>
      </c>
      <c r="E507" s="17">
        <f t="shared" si="272"/>
        <v>1</v>
      </c>
      <c r="F507" s="11">
        <f>F$9</f>
        <v>0</v>
      </c>
      <c r="G507" s="40">
        <f>D507*E507*F507*(J$5+J$6+J$7+J$8)</f>
        <v>0</v>
      </c>
      <c r="H507" s="10" t="str">
        <f>$E$5</f>
        <v>zw</v>
      </c>
      <c r="I507" s="19">
        <f t="shared" si="267"/>
        <v>0</v>
      </c>
      <c r="J507" s="20">
        <f t="shared" si="268"/>
        <v>0</v>
      </c>
      <c r="K507" s="18">
        <f t="shared" si="269"/>
        <v>0</v>
      </c>
      <c r="L507" s="10" t="str">
        <f>$E$5</f>
        <v>zw</v>
      </c>
      <c r="M507" s="19">
        <f t="shared" si="270"/>
        <v>0</v>
      </c>
      <c r="N507" s="20">
        <f t="shared" si="271"/>
        <v>0</v>
      </c>
    </row>
    <row r="508" spans="1:14" ht="12.75" customHeight="1">
      <c r="A508" s="336"/>
      <c r="B508" s="340"/>
      <c r="C508" s="345"/>
      <c r="D508" s="327"/>
      <c r="E508" s="17">
        <f t="shared" si="272"/>
        <v>1</v>
      </c>
      <c r="F508" s="11">
        <f>F$10</f>
        <v>0</v>
      </c>
      <c r="G508" s="40">
        <f>D507*E508*F508*(J$5+J$6+J$7+J$8)</f>
        <v>0</v>
      </c>
      <c r="H508" s="10">
        <f>$E$6</f>
        <v>0.23</v>
      </c>
      <c r="I508" s="19">
        <f t="shared" si="267"/>
        <v>0</v>
      </c>
      <c r="J508" s="20">
        <f t="shared" si="268"/>
        <v>0</v>
      </c>
      <c r="K508" s="18">
        <f t="shared" si="269"/>
        <v>0</v>
      </c>
      <c r="L508" s="10">
        <f>$E$6</f>
        <v>0.23</v>
      </c>
      <c r="M508" s="19">
        <f t="shared" si="270"/>
        <v>0</v>
      </c>
      <c r="N508" s="20">
        <f t="shared" si="271"/>
        <v>0</v>
      </c>
    </row>
    <row r="509" spans="1:14" ht="12.75" customHeight="1">
      <c r="A509" s="336"/>
      <c r="B509" s="340"/>
      <c r="C509" s="345" t="s">
        <v>11</v>
      </c>
      <c r="D509" s="327">
        <v>0</v>
      </c>
      <c r="E509" s="17">
        <f t="shared" si="272"/>
        <v>1</v>
      </c>
      <c r="F509" s="11">
        <f>F$11</f>
        <v>0</v>
      </c>
      <c r="G509" s="40">
        <f>D509*E509*F509*(J$5+J$6+J$7+J$8)</f>
        <v>0</v>
      </c>
      <c r="H509" s="10" t="str">
        <f>$E$5</f>
        <v>zw</v>
      </c>
      <c r="I509" s="19">
        <f t="shared" si="267"/>
        <v>0</v>
      </c>
      <c r="J509" s="20">
        <f t="shared" si="268"/>
        <v>0</v>
      </c>
      <c r="K509" s="18">
        <f t="shared" si="269"/>
        <v>0</v>
      </c>
      <c r="L509" s="10" t="str">
        <f>$E$5</f>
        <v>zw</v>
      </c>
      <c r="M509" s="19">
        <f t="shared" si="270"/>
        <v>0</v>
      </c>
      <c r="N509" s="20">
        <f t="shared" si="271"/>
        <v>0</v>
      </c>
    </row>
    <row r="510" spans="1:14" ht="12.75" customHeight="1">
      <c r="A510" s="336"/>
      <c r="B510" s="340"/>
      <c r="C510" s="345"/>
      <c r="D510" s="327"/>
      <c r="E510" s="17">
        <f t="shared" si="272"/>
        <v>1</v>
      </c>
      <c r="F510" s="11">
        <f>F$12</f>
        <v>0</v>
      </c>
      <c r="G510" s="40">
        <f>D509*E510*F510*(J$5+J$6+J$7+J$8)</f>
        <v>0</v>
      </c>
      <c r="H510" s="10">
        <f>$E$6</f>
        <v>0.23</v>
      </c>
      <c r="I510" s="19">
        <f t="shared" si="267"/>
        <v>0</v>
      </c>
      <c r="J510" s="20">
        <f t="shared" si="268"/>
        <v>0</v>
      </c>
      <c r="K510" s="18">
        <f t="shared" si="269"/>
        <v>0</v>
      </c>
      <c r="L510" s="10">
        <f>$E$6</f>
        <v>0.23</v>
      </c>
      <c r="M510" s="19">
        <f t="shared" si="270"/>
        <v>0</v>
      </c>
      <c r="N510" s="20">
        <f t="shared" si="271"/>
        <v>0</v>
      </c>
    </row>
    <row r="511" spans="1:14" ht="12.75" customHeight="1">
      <c r="A511" s="336"/>
      <c r="B511" s="340"/>
      <c r="C511" s="345" t="s">
        <v>12</v>
      </c>
      <c r="D511" s="327">
        <v>0</v>
      </c>
      <c r="E511" s="17">
        <f t="shared" si="272"/>
        <v>1</v>
      </c>
      <c r="F511" s="11">
        <f>F$13</f>
        <v>0</v>
      </c>
      <c r="G511" s="40">
        <f>D511*E511*F511*(J$5+J$6+J$7+J$8)</f>
        <v>0</v>
      </c>
      <c r="H511" s="10" t="str">
        <f>$E$5</f>
        <v>zw</v>
      </c>
      <c r="I511" s="19">
        <f t="shared" si="267"/>
        <v>0</v>
      </c>
      <c r="J511" s="20">
        <f t="shared" si="268"/>
        <v>0</v>
      </c>
      <c r="K511" s="18">
        <f t="shared" si="269"/>
        <v>0</v>
      </c>
      <c r="L511" s="10" t="str">
        <f>$E$5</f>
        <v>zw</v>
      </c>
      <c r="M511" s="19">
        <f t="shared" si="270"/>
        <v>0</v>
      </c>
      <c r="N511" s="20">
        <f t="shared" si="271"/>
        <v>0</v>
      </c>
    </row>
    <row r="512" spans="1:14" ht="12.75" customHeight="1" thickBot="1">
      <c r="A512" s="336"/>
      <c r="B512" s="341"/>
      <c r="C512" s="346"/>
      <c r="D512" s="328"/>
      <c r="E512" s="17">
        <f t="shared" si="272"/>
        <v>1</v>
      </c>
      <c r="F512" s="11">
        <f>F$14</f>
        <v>0</v>
      </c>
      <c r="G512" s="40">
        <f>D511*E512*F512*(J$5+J$6+J$7+J$8)</f>
        <v>0</v>
      </c>
      <c r="H512" s="21">
        <f>$E$6</f>
        <v>0.23</v>
      </c>
      <c r="I512" s="22">
        <f t="shared" si="267"/>
        <v>0</v>
      </c>
      <c r="J512" s="23">
        <f t="shared" si="268"/>
        <v>0</v>
      </c>
      <c r="K512" s="18">
        <f t="shared" si="269"/>
        <v>0</v>
      </c>
      <c r="L512" s="21">
        <f>$E$6</f>
        <v>0.23</v>
      </c>
      <c r="M512" s="22">
        <f t="shared" si="270"/>
        <v>0</v>
      </c>
      <c r="N512" s="23">
        <f t="shared" si="271"/>
        <v>0</v>
      </c>
    </row>
    <row r="513" spans="1:14" ht="12.75" customHeight="1">
      <c r="A513" s="337"/>
      <c r="B513" s="329" t="s">
        <v>200</v>
      </c>
      <c r="C513" s="330"/>
      <c r="D513" s="285">
        <f>SUM(D503:D512)</f>
        <v>230.95</v>
      </c>
      <c r="E513" s="283" t="s">
        <v>18</v>
      </c>
      <c r="F513" s="323" t="s">
        <v>18</v>
      </c>
      <c r="G513" s="41">
        <f>G503+G505+G507+G509+G511</f>
        <v>0</v>
      </c>
      <c r="H513" s="171" t="str">
        <f>$E$5</f>
        <v>zw</v>
      </c>
      <c r="I513" s="25">
        <f aca="true" t="shared" si="273" ref="I513:K514">I503+I505+I507+I509+I511</f>
        <v>0</v>
      </c>
      <c r="J513" s="26">
        <f t="shared" si="273"/>
        <v>0</v>
      </c>
      <c r="K513" s="41">
        <f t="shared" si="273"/>
        <v>0</v>
      </c>
      <c r="L513" s="171" t="str">
        <f>$E$5</f>
        <v>zw</v>
      </c>
      <c r="M513" s="25">
        <f>M503+M505+M507+M509+M511</f>
        <v>0</v>
      </c>
      <c r="N513" s="26">
        <f>N503+N505+N507+N509+N511</f>
        <v>0</v>
      </c>
    </row>
    <row r="514" spans="1:14" ht="12.75" customHeight="1" thickBot="1">
      <c r="A514" s="338"/>
      <c r="B514" s="331"/>
      <c r="C514" s="332"/>
      <c r="D514" s="284"/>
      <c r="E514" s="280"/>
      <c r="F514" s="324"/>
      <c r="G514" s="42">
        <f>G504+G506+G508+G510+G512</f>
        <v>0</v>
      </c>
      <c r="H514" s="16">
        <f>$E$6</f>
        <v>0.23</v>
      </c>
      <c r="I514" s="27">
        <f t="shared" si="273"/>
        <v>0</v>
      </c>
      <c r="J514" s="28">
        <f t="shared" si="273"/>
        <v>0</v>
      </c>
      <c r="K514" s="42">
        <f t="shared" si="273"/>
        <v>0</v>
      </c>
      <c r="L514" s="16">
        <f>$E$6</f>
        <v>0.23</v>
      </c>
      <c r="M514" s="27">
        <f>M504+M506+M508+M510+M512</f>
        <v>0</v>
      </c>
      <c r="N514" s="28">
        <f>N504+N506+N508+N510+N512</f>
        <v>0</v>
      </c>
    </row>
    <row r="515" ht="12.75" customHeight="1" thickBot="1"/>
    <row r="516" spans="1:15" ht="12.75" customHeight="1" thickBot="1">
      <c r="A516" s="33">
        <v>1</v>
      </c>
      <c r="B516" s="34">
        <v>2</v>
      </c>
      <c r="C516" s="37">
        <v>3</v>
      </c>
      <c r="D516" s="38">
        <v>4</v>
      </c>
      <c r="E516" s="34">
        <v>5</v>
      </c>
      <c r="F516" s="43" t="s">
        <v>53</v>
      </c>
      <c r="G516" s="38">
        <v>7</v>
      </c>
      <c r="H516" s="35">
        <v>8</v>
      </c>
      <c r="I516" s="36">
        <v>9</v>
      </c>
      <c r="J516" s="37">
        <v>10</v>
      </c>
      <c r="K516" s="34">
        <v>11</v>
      </c>
      <c r="L516" s="35">
        <v>12</v>
      </c>
      <c r="M516" s="36">
        <v>13</v>
      </c>
      <c r="N516" s="37">
        <v>14</v>
      </c>
      <c r="O516" s="14"/>
    </row>
    <row r="517" spans="1:14" ht="12.75" customHeight="1">
      <c r="A517" s="335">
        <f>A503+1</f>
        <v>40</v>
      </c>
      <c r="B517" s="339" t="s">
        <v>203</v>
      </c>
      <c r="C517" s="342" t="s">
        <v>176</v>
      </c>
      <c r="D517" s="344">
        <v>0</v>
      </c>
      <c r="E517" s="29">
        <f>8*5</f>
        <v>40</v>
      </c>
      <c r="F517" s="7">
        <f>F$5</f>
        <v>0</v>
      </c>
      <c r="G517" s="39">
        <f>D517*E517*F517*(J$5+J$6+J$7+J$8)</f>
        <v>0</v>
      </c>
      <c r="H517" s="6" t="str">
        <f>$E$5</f>
        <v>zw</v>
      </c>
      <c r="I517" s="31">
        <f aca="true" t="shared" si="274" ref="I517:I526">IF(H517="zw",0,G517*H517)</f>
        <v>0</v>
      </c>
      <c r="J517" s="32">
        <f aca="true" t="shared" si="275" ref="J517:J526">G517+I517</f>
        <v>0</v>
      </c>
      <c r="K517" s="30">
        <f aca="true" t="shared" si="276" ref="K517:K526">G517/N$6</f>
        <v>0</v>
      </c>
      <c r="L517" s="6" t="str">
        <f>$E$5</f>
        <v>zw</v>
      </c>
      <c r="M517" s="31">
        <f aca="true" t="shared" si="277" ref="M517:M526">IF(L517="zw",0,K517*L517)</f>
        <v>0</v>
      </c>
      <c r="N517" s="32">
        <f aca="true" t="shared" si="278" ref="N517:N526">K517+M517</f>
        <v>0</v>
      </c>
    </row>
    <row r="518" spans="1:14" ht="12.75" customHeight="1">
      <c r="A518" s="336"/>
      <c r="B518" s="340"/>
      <c r="C518" s="343"/>
      <c r="D518" s="327"/>
      <c r="E518" s="17">
        <f aca="true" t="shared" si="279" ref="E518:E526">E517</f>
        <v>40</v>
      </c>
      <c r="F518" s="11">
        <f>F$6</f>
        <v>0</v>
      </c>
      <c r="G518" s="40">
        <f>D517*E518*F518*(J$5+J$6+J$7+J$8)</f>
        <v>0</v>
      </c>
      <c r="H518" s="10">
        <f>$E$6</f>
        <v>0.23</v>
      </c>
      <c r="I518" s="19">
        <f t="shared" si="274"/>
        <v>0</v>
      </c>
      <c r="J518" s="20">
        <f t="shared" si="275"/>
        <v>0</v>
      </c>
      <c r="K518" s="18">
        <f t="shared" si="276"/>
        <v>0</v>
      </c>
      <c r="L518" s="10">
        <f>$E$6</f>
        <v>0.23</v>
      </c>
      <c r="M518" s="19">
        <f t="shared" si="277"/>
        <v>0</v>
      </c>
      <c r="N518" s="20">
        <f t="shared" si="278"/>
        <v>0</v>
      </c>
    </row>
    <row r="519" spans="1:14" ht="12.75" customHeight="1">
      <c r="A519" s="336"/>
      <c r="B519" s="340"/>
      <c r="C519" s="345" t="s">
        <v>9</v>
      </c>
      <c r="D519" s="327">
        <f>478.94-37.43</f>
        <v>441.51</v>
      </c>
      <c r="E519" s="17">
        <f>E518</f>
        <v>40</v>
      </c>
      <c r="F519" s="11">
        <f>F$7</f>
        <v>0</v>
      </c>
      <c r="G519" s="40">
        <f>D519*E519*F519*(J$5+J$6+J$7+J$8)</f>
        <v>0</v>
      </c>
      <c r="H519" s="10" t="str">
        <f>$E$5</f>
        <v>zw</v>
      </c>
      <c r="I519" s="19">
        <f t="shared" si="274"/>
        <v>0</v>
      </c>
      <c r="J519" s="20">
        <f t="shared" si="275"/>
        <v>0</v>
      </c>
      <c r="K519" s="18">
        <f t="shared" si="276"/>
        <v>0</v>
      </c>
      <c r="L519" s="10" t="str">
        <f>$E$5</f>
        <v>zw</v>
      </c>
      <c r="M519" s="19">
        <f t="shared" si="277"/>
        <v>0</v>
      </c>
      <c r="N519" s="20">
        <f t="shared" si="278"/>
        <v>0</v>
      </c>
    </row>
    <row r="520" spans="1:14" ht="12.75" customHeight="1">
      <c r="A520" s="336"/>
      <c r="B520" s="340"/>
      <c r="C520" s="345"/>
      <c r="D520" s="327"/>
      <c r="E520" s="17">
        <f t="shared" si="279"/>
        <v>40</v>
      </c>
      <c r="F520" s="11">
        <f>F$8</f>
        <v>0</v>
      </c>
      <c r="G520" s="40">
        <f>D519*E520*F520*(J$5+J$6+J$7+J$8)</f>
        <v>0</v>
      </c>
      <c r="H520" s="10">
        <f>$E$6</f>
        <v>0.23</v>
      </c>
      <c r="I520" s="19">
        <f t="shared" si="274"/>
        <v>0</v>
      </c>
      <c r="J520" s="20">
        <f t="shared" si="275"/>
        <v>0</v>
      </c>
      <c r="K520" s="18">
        <f t="shared" si="276"/>
        <v>0</v>
      </c>
      <c r="L520" s="10">
        <f>$E$6</f>
        <v>0.23</v>
      </c>
      <c r="M520" s="19">
        <f t="shared" si="277"/>
        <v>0</v>
      </c>
      <c r="N520" s="20">
        <f t="shared" si="278"/>
        <v>0</v>
      </c>
    </row>
    <row r="521" spans="1:14" ht="12.75" customHeight="1">
      <c r="A521" s="336"/>
      <c r="B521" s="340"/>
      <c r="C521" s="345" t="s">
        <v>10</v>
      </c>
      <c r="D521" s="327">
        <v>293.89</v>
      </c>
      <c r="E521" s="17">
        <f t="shared" si="279"/>
        <v>40</v>
      </c>
      <c r="F521" s="11">
        <f>F$9</f>
        <v>0</v>
      </c>
      <c r="G521" s="40">
        <f>D521*E521*F521*(J$5+J$6+J$7+J$8)</f>
        <v>0</v>
      </c>
      <c r="H521" s="10" t="str">
        <f>$E$5</f>
        <v>zw</v>
      </c>
      <c r="I521" s="19">
        <f t="shared" si="274"/>
        <v>0</v>
      </c>
      <c r="J521" s="20">
        <f t="shared" si="275"/>
        <v>0</v>
      </c>
      <c r="K521" s="18">
        <f t="shared" si="276"/>
        <v>0</v>
      </c>
      <c r="L521" s="10" t="str">
        <f>$E$5</f>
        <v>zw</v>
      </c>
      <c r="M521" s="19">
        <f t="shared" si="277"/>
        <v>0</v>
      </c>
      <c r="N521" s="20">
        <f t="shared" si="278"/>
        <v>0</v>
      </c>
    </row>
    <row r="522" spans="1:14" ht="12.75" customHeight="1">
      <c r="A522" s="336"/>
      <c r="B522" s="340"/>
      <c r="C522" s="345"/>
      <c r="D522" s="327"/>
      <c r="E522" s="17">
        <f t="shared" si="279"/>
        <v>40</v>
      </c>
      <c r="F522" s="11">
        <f>F$10</f>
        <v>0</v>
      </c>
      <c r="G522" s="40">
        <f>D521*E522*F522*(J$5+J$6+J$7+J$8)</f>
        <v>0</v>
      </c>
      <c r="H522" s="10">
        <f>$E$6</f>
        <v>0.23</v>
      </c>
      <c r="I522" s="19">
        <f t="shared" si="274"/>
        <v>0</v>
      </c>
      <c r="J522" s="20">
        <f t="shared" si="275"/>
        <v>0</v>
      </c>
      <c r="K522" s="18">
        <f t="shared" si="276"/>
        <v>0</v>
      </c>
      <c r="L522" s="10">
        <f>$E$6</f>
        <v>0.23</v>
      </c>
      <c r="M522" s="19">
        <f t="shared" si="277"/>
        <v>0</v>
      </c>
      <c r="N522" s="20">
        <f t="shared" si="278"/>
        <v>0</v>
      </c>
    </row>
    <row r="523" spans="1:14" ht="12.75" customHeight="1">
      <c r="A523" s="336"/>
      <c r="B523" s="340"/>
      <c r="C523" s="345" t="s">
        <v>11</v>
      </c>
      <c r="D523" s="327">
        <f>156.17-102.09</f>
        <v>54.079999999999984</v>
      </c>
      <c r="E523" s="17">
        <f t="shared" si="279"/>
        <v>40</v>
      </c>
      <c r="F523" s="11">
        <f>F$11</f>
        <v>0</v>
      </c>
      <c r="G523" s="40">
        <f>D523*E523*F523*(J$5+J$6+J$7+J$8)</f>
        <v>0</v>
      </c>
      <c r="H523" s="10" t="str">
        <f>$E$5</f>
        <v>zw</v>
      </c>
      <c r="I523" s="19">
        <f t="shared" si="274"/>
        <v>0</v>
      </c>
      <c r="J523" s="20">
        <f t="shared" si="275"/>
        <v>0</v>
      </c>
      <c r="K523" s="18">
        <f t="shared" si="276"/>
        <v>0</v>
      </c>
      <c r="L523" s="10" t="str">
        <f>$E$5</f>
        <v>zw</v>
      </c>
      <c r="M523" s="19">
        <f t="shared" si="277"/>
        <v>0</v>
      </c>
      <c r="N523" s="20">
        <f t="shared" si="278"/>
        <v>0</v>
      </c>
    </row>
    <row r="524" spans="1:14" ht="12.75" customHeight="1">
      <c r="A524" s="336"/>
      <c r="B524" s="340"/>
      <c r="C524" s="345"/>
      <c r="D524" s="327"/>
      <c r="E524" s="17">
        <f t="shared" si="279"/>
        <v>40</v>
      </c>
      <c r="F524" s="11">
        <f>F$12</f>
        <v>0</v>
      </c>
      <c r="G524" s="40">
        <f>D523*E524*F524*(J$5+J$6+J$7+J$8)</f>
        <v>0</v>
      </c>
      <c r="H524" s="10">
        <f>$E$6</f>
        <v>0.23</v>
      </c>
      <c r="I524" s="19">
        <f t="shared" si="274"/>
        <v>0</v>
      </c>
      <c r="J524" s="20">
        <f t="shared" si="275"/>
        <v>0</v>
      </c>
      <c r="K524" s="18">
        <f t="shared" si="276"/>
        <v>0</v>
      </c>
      <c r="L524" s="10">
        <f>$E$6</f>
        <v>0.23</v>
      </c>
      <c r="M524" s="19">
        <f t="shared" si="277"/>
        <v>0</v>
      </c>
      <c r="N524" s="20">
        <f t="shared" si="278"/>
        <v>0</v>
      </c>
    </row>
    <row r="525" spans="1:14" ht="12.75" customHeight="1">
      <c r="A525" s="336"/>
      <c r="B525" s="340"/>
      <c r="C525" s="345" t="s">
        <v>12</v>
      </c>
      <c r="D525" s="327">
        <v>83.56</v>
      </c>
      <c r="E525" s="17">
        <f t="shared" si="279"/>
        <v>40</v>
      </c>
      <c r="F525" s="11">
        <f>F$13</f>
        <v>0</v>
      </c>
      <c r="G525" s="40">
        <f>D525*E525*F525*(J$5+J$6+J$7+J$8)</f>
        <v>0</v>
      </c>
      <c r="H525" s="10" t="str">
        <f>$E$5</f>
        <v>zw</v>
      </c>
      <c r="I525" s="19">
        <f t="shared" si="274"/>
        <v>0</v>
      </c>
      <c r="J525" s="20">
        <f t="shared" si="275"/>
        <v>0</v>
      </c>
      <c r="K525" s="18">
        <f t="shared" si="276"/>
        <v>0</v>
      </c>
      <c r="L525" s="10" t="str">
        <f>$E$5</f>
        <v>zw</v>
      </c>
      <c r="M525" s="19">
        <f t="shared" si="277"/>
        <v>0</v>
      </c>
      <c r="N525" s="20">
        <f t="shared" si="278"/>
        <v>0</v>
      </c>
    </row>
    <row r="526" spans="1:14" ht="12.75" customHeight="1" thickBot="1">
      <c r="A526" s="336"/>
      <c r="B526" s="341"/>
      <c r="C526" s="346"/>
      <c r="D526" s="328"/>
      <c r="E526" s="17">
        <f t="shared" si="279"/>
        <v>40</v>
      </c>
      <c r="F526" s="11">
        <f>F$14</f>
        <v>0</v>
      </c>
      <c r="G526" s="40">
        <f>D525*E526*F526*(J$5+J$6+J$7+J$8)</f>
        <v>0</v>
      </c>
      <c r="H526" s="21">
        <f>$E$6</f>
        <v>0.23</v>
      </c>
      <c r="I526" s="22">
        <f t="shared" si="274"/>
        <v>0</v>
      </c>
      <c r="J526" s="23">
        <f t="shared" si="275"/>
        <v>0</v>
      </c>
      <c r="K526" s="18">
        <f t="shared" si="276"/>
        <v>0</v>
      </c>
      <c r="L526" s="21">
        <f>$E$6</f>
        <v>0.23</v>
      </c>
      <c r="M526" s="22">
        <f t="shared" si="277"/>
        <v>0</v>
      </c>
      <c r="N526" s="23">
        <f t="shared" si="278"/>
        <v>0</v>
      </c>
    </row>
    <row r="527" spans="1:16" ht="12.75" customHeight="1">
      <c r="A527" s="337"/>
      <c r="B527" s="329" t="s">
        <v>49</v>
      </c>
      <c r="C527" s="330"/>
      <c r="D527" s="285">
        <f>SUM(D517:D526)</f>
        <v>873.04</v>
      </c>
      <c r="E527" s="283" t="s">
        <v>18</v>
      </c>
      <c r="F527" s="323" t="s">
        <v>18</v>
      </c>
      <c r="G527" s="41">
        <f>G517+G519+G521+G523+G525</f>
        <v>0</v>
      </c>
      <c r="H527" s="171" t="str">
        <f>$E$5</f>
        <v>zw</v>
      </c>
      <c r="I527" s="25">
        <f aca="true" t="shared" si="280" ref="I527:K528">I517+I519+I521+I523+I525</f>
        <v>0</v>
      </c>
      <c r="J527" s="26">
        <f t="shared" si="280"/>
        <v>0</v>
      </c>
      <c r="K527" s="41">
        <f t="shared" si="280"/>
        <v>0</v>
      </c>
      <c r="L527" s="171" t="str">
        <f>$E$5</f>
        <v>zw</v>
      </c>
      <c r="M527" s="25">
        <f>M517+M519+M521+M523+M525</f>
        <v>0</v>
      </c>
      <c r="N527" s="26">
        <f>N517+N519+N521+N523+N525</f>
        <v>0</v>
      </c>
      <c r="P527" s="263"/>
    </row>
    <row r="528" spans="1:14" ht="12.75" customHeight="1" thickBot="1">
      <c r="A528" s="338"/>
      <c r="B528" s="331"/>
      <c r="C528" s="332"/>
      <c r="D528" s="284"/>
      <c r="E528" s="280"/>
      <c r="F528" s="324"/>
      <c r="G528" s="42">
        <f>G518+G520+G522+G524+G526</f>
        <v>0</v>
      </c>
      <c r="H528" s="16">
        <f>$E$6</f>
        <v>0.23</v>
      </c>
      <c r="I528" s="27">
        <f t="shared" si="280"/>
        <v>0</v>
      </c>
      <c r="J528" s="28">
        <f t="shared" si="280"/>
        <v>0</v>
      </c>
      <c r="K528" s="42">
        <f t="shared" si="280"/>
        <v>0</v>
      </c>
      <c r="L528" s="16">
        <f>$E$6</f>
        <v>0.23</v>
      </c>
      <c r="M528" s="27">
        <f>M518+M520+M522+M524+M526</f>
        <v>0</v>
      </c>
      <c r="N528" s="28">
        <f>N518+N520+N522+N524+N526</f>
        <v>0</v>
      </c>
    </row>
    <row r="529" spans="1:14" ht="12.75" customHeight="1">
      <c r="A529" s="336">
        <f>A517+1</f>
        <v>41</v>
      </c>
      <c r="B529" s="339" t="s">
        <v>201</v>
      </c>
      <c r="C529" s="342" t="s">
        <v>176</v>
      </c>
      <c r="D529" s="327">
        <v>0</v>
      </c>
      <c r="E529" s="17">
        <f>4*5</f>
        <v>20</v>
      </c>
      <c r="F529" s="11">
        <f>F$5</f>
        <v>0</v>
      </c>
      <c r="G529" s="40">
        <f>D529*E529*F529*(J$5+J$6+J$7+J$8)</f>
        <v>0</v>
      </c>
      <c r="H529" s="10" t="str">
        <f>$E$5</f>
        <v>zw</v>
      </c>
      <c r="I529" s="19">
        <f aca="true" t="shared" si="281" ref="I529:I538">IF(H529="zw",0,G529*H529)</f>
        <v>0</v>
      </c>
      <c r="J529" s="20">
        <f aca="true" t="shared" si="282" ref="J529:J538">G529+I529</f>
        <v>0</v>
      </c>
      <c r="K529" s="18">
        <f aca="true" t="shared" si="283" ref="K529:K538">G529/N$6</f>
        <v>0</v>
      </c>
      <c r="L529" s="10" t="str">
        <f>$E$5</f>
        <v>zw</v>
      </c>
      <c r="M529" s="19">
        <f aca="true" t="shared" si="284" ref="M529:M538">IF(L529="zw",0,K529*L529)</f>
        <v>0</v>
      </c>
      <c r="N529" s="20">
        <f aca="true" t="shared" si="285" ref="N529:N538">K529+M529</f>
        <v>0</v>
      </c>
    </row>
    <row r="530" spans="1:14" ht="12.75" customHeight="1">
      <c r="A530" s="336"/>
      <c r="B530" s="340"/>
      <c r="C530" s="343"/>
      <c r="D530" s="327"/>
      <c r="E530" s="17">
        <f>E529</f>
        <v>20</v>
      </c>
      <c r="F530" s="11">
        <f>F$6</f>
        <v>0</v>
      </c>
      <c r="G530" s="40">
        <f>D529*E530*F530*(J$5+J$6+J$7+J$8)</f>
        <v>0</v>
      </c>
      <c r="H530" s="10">
        <f>$E$6</f>
        <v>0.23</v>
      </c>
      <c r="I530" s="19">
        <f t="shared" si="281"/>
        <v>0</v>
      </c>
      <c r="J530" s="20">
        <f t="shared" si="282"/>
        <v>0</v>
      </c>
      <c r="K530" s="18">
        <f t="shared" si="283"/>
        <v>0</v>
      </c>
      <c r="L530" s="10">
        <f>$E$6</f>
        <v>0.23</v>
      </c>
      <c r="M530" s="19">
        <f t="shared" si="284"/>
        <v>0</v>
      </c>
      <c r="N530" s="20">
        <f t="shared" si="285"/>
        <v>0</v>
      </c>
    </row>
    <row r="531" spans="1:14" ht="12.75" customHeight="1">
      <c r="A531" s="336"/>
      <c r="B531" s="340"/>
      <c r="C531" s="345" t="s">
        <v>9</v>
      </c>
      <c r="D531" s="327">
        <v>0</v>
      </c>
      <c r="E531" s="17">
        <f>E530</f>
        <v>20</v>
      </c>
      <c r="F531" s="11">
        <f>F$7</f>
        <v>0</v>
      </c>
      <c r="G531" s="40">
        <f>D531*E531*F531*(J$5+J$6+J$7+J$8)</f>
        <v>0</v>
      </c>
      <c r="H531" s="10" t="str">
        <f>$E$5</f>
        <v>zw</v>
      </c>
      <c r="I531" s="19">
        <f t="shared" si="281"/>
        <v>0</v>
      </c>
      <c r="J531" s="20">
        <f t="shared" si="282"/>
        <v>0</v>
      </c>
      <c r="K531" s="18">
        <f t="shared" si="283"/>
        <v>0</v>
      </c>
      <c r="L531" s="10" t="str">
        <f>$E$5</f>
        <v>zw</v>
      </c>
      <c r="M531" s="19">
        <f t="shared" si="284"/>
        <v>0</v>
      </c>
      <c r="N531" s="20">
        <f t="shared" si="285"/>
        <v>0</v>
      </c>
    </row>
    <row r="532" spans="1:14" ht="12.75" customHeight="1">
      <c r="A532" s="336"/>
      <c r="B532" s="340"/>
      <c r="C532" s="345"/>
      <c r="D532" s="327"/>
      <c r="E532" s="17">
        <f aca="true" t="shared" si="286" ref="E532:E538">E531</f>
        <v>20</v>
      </c>
      <c r="F532" s="11">
        <f>F$8</f>
        <v>0</v>
      </c>
      <c r="G532" s="40">
        <f>D531*E532*F532*(J$5+J$6+J$7+J$8)</f>
        <v>0</v>
      </c>
      <c r="H532" s="10">
        <f>$E$6</f>
        <v>0.23</v>
      </c>
      <c r="I532" s="19">
        <f t="shared" si="281"/>
        <v>0</v>
      </c>
      <c r="J532" s="20">
        <f t="shared" si="282"/>
        <v>0</v>
      </c>
      <c r="K532" s="18">
        <f t="shared" si="283"/>
        <v>0</v>
      </c>
      <c r="L532" s="10">
        <f>$E$6</f>
        <v>0.23</v>
      </c>
      <c r="M532" s="19">
        <f t="shared" si="284"/>
        <v>0</v>
      </c>
      <c r="N532" s="20">
        <f t="shared" si="285"/>
        <v>0</v>
      </c>
    </row>
    <row r="533" spans="1:14" ht="12.75" customHeight="1">
      <c r="A533" s="336"/>
      <c r="B533" s="340"/>
      <c r="C533" s="345" t="s">
        <v>10</v>
      </c>
      <c r="D533" s="327">
        <v>0</v>
      </c>
      <c r="E533" s="17">
        <f t="shared" si="286"/>
        <v>20</v>
      </c>
      <c r="F533" s="11">
        <f>F$9</f>
        <v>0</v>
      </c>
      <c r="G533" s="40">
        <f>D533*E533*F533*(J$5+J$6+J$7+J$8)</f>
        <v>0</v>
      </c>
      <c r="H533" s="10" t="str">
        <f>$E$5</f>
        <v>zw</v>
      </c>
      <c r="I533" s="19">
        <f t="shared" si="281"/>
        <v>0</v>
      </c>
      <c r="J533" s="20">
        <f t="shared" si="282"/>
        <v>0</v>
      </c>
      <c r="K533" s="18">
        <f t="shared" si="283"/>
        <v>0</v>
      </c>
      <c r="L533" s="10" t="str">
        <f>$E$5</f>
        <v>zw</v>
      </c>
      <c r="M533" s="19">
        <f t="shared" si="284"/>
        <v>0</v>
      </c>
      <c r="N533" s="20">
        <f t="shared" si="285"/>
        <v>0</v>
      </c>
    </row>
    <row r="534" spans="1:14" ht="12.75" customHeight="1">
      <c r="A534" s="336"/>
      <c r="B534" s="340"/>
      <c r="C534" s="345"/>
      <c r="D534" s="327"/>
      <c r="E534" s="17">
        <f t="shared" si="286"/>
        <v>20</v>
      </c>
      <c r="F534" s="11">
        <f>F$10</f>
        <v>0</v>
      </c>
      <c r="G534" s="40">
        <f>D533*E534*F534*(J$5+J$6+J$7+J$8)</f>
        <v>0</v>
      </c>
      <c r="H534" s="10">
        <f>$E$6</f>
        <v>0.23</v>
      </c>
      <c r="I534" s="19">
        <f t="shared" si="281"/>
        <v>0</v>
      </c>
      <c r="J534" s="20">
        <f t="shared" si="282"/>
        <v>0</v>
      </c>
      <c r="K534" s="18">
        <f t="shared" si="283"/>
        <v>0</v>
      </c>
      <c r="L534" s="10">
        <f>$E$6</f>
        <v>0.23</v>
      </c>
      <c r="M534" s="19">
        <f t="shared" si="284"/>
        <v>0</v>
      </c>
      <c r="N534" s="20">
        <f t="shared" si="285"/>
        <v>0</v>
      </c>
    </row>
    <row r="535" spans="1:14" ht="12.75" customHeight="1">
      <c r="A535" s="336"/>
      <c r="B535" s="340"/>
      <c r="C535" s="345" t="s">
        <v>11</v>
      </c>
      <c r="D535" s="347">
        <f>17.6+23.32+17.92+21.5+21.75</f>
        <v>102.09</v>
      </c>
      <c r="E535" s="17">
        <f t="shared" si="286"/>
        <v>20</v>
      </c>
      <c r="F535" s="11">
        <f>F$11</f>
        <v>0</v>
      </c>
      <c r="G535" s="40">
        <f>D535*E535*F535*(J$5+J$6+J$7+J$8)</f>
        <v>0</v>
      </c>
      <c r="H535" s="10" t="str">
        <f>$E$5</f>
        <v>zw</v>
      </c>
      <c r="I535" s="19">
        <f t="shared" si="281"/>
        <v>0</v>
      </c>
      <c r="J535" s="20">
        <f t="shared" si="282"/>
        <v>0</v>
      </c>
      <c r="K535" s="18">
        <f t="shared" si="283"/>
        <v>0</v>
      </c>
      <c r="L535" s="10" t="str">
        <f>$E$5</f>
        <v>zw</v>
      </c>
      <c r="M535" s="19">
        <f t="shared" si="284"/>
        <v>0</v>
      </c>
      <c r="N535" s="20">
        <f t="shared" si="285"/>
        <v>0</v>
      </c>
    </row>
    <row r="536" spans="1:14" ht="12.75" customHeight="1">
      <c r="A536" s="336"/>
      <c r="B536" s="340"/>
      <c r="C536" s="345"/>
      <c r="D536" s="281"/>
      <c r="E536" s="17">
        <f t="shared" si="286"/>
        <v>20</v>
      </c>
      <c r="F536" s="11">
        <f>F$12</f>
        <v>0</v>
      </c>
      <c r="G536" s="40">
        <f>D535*E536*F536*(J$5+J$6+J$7+J$8)</f>
        <v>0</v>
      </c>
      <c r="H536" s="10">
        <f>$E$6</f>
        <v>0.23</v>
      </c>
      <c r="I536" s="19">
        <f t="shared" si="281"/>
        <v>0</v>
      </c>
      <c r="J536" s="20">
        <f t="shared" si="282"/>
        <v>0</v>
      </c>
      <c r="K536" s="18">
        <f t="shared" si="283"/>
        <v>0</v>
      </c>
      <c r="L536" s="10">
        <f>$E$6</f>
        <v>0.23</v>
      </c>
      <c r="M536" s="19">
        <f t="shared" si="284"/>
        <v>0</v>
      </c>
      <c r="N536" s="20">
        <f t="shared" si="285"/>
        <v>0</v>
      </c>
    </row>
    <row r="537" spans="1:14" ht="12.75" customHeight="1">
      <c r="A537" s="336"/>
      <c r="B537" s="340"/>
      <c r="C537" s="345" t="s">
        <v>12</v>
      </c>
      <c r="D537" s="327">
        <v>0</v>
      </c>
      <c r="E537" s="17">
        <f t="shared" si="286"/>
        <v>20</v>
      </c>
      <c r="F537" s="11">
        <f>F$13</f>
        <v>0</v>
      </c>
      <c r="G537" s="40">
        <f>D537*E537*F537*(J$5+J$6+J$7+J$8)</f>
        <v>0</v>
      </c>
      <c r="H537" s="10" t="str">
        <f>$E$5</f>
        <v>zw</v>
      </c>
      <c r="I537" s="19">
        <f t="shared" si="281"/>
        <v>0</v>
      </c>
      <c r="J537" s="20">
        <f t="shared" si="282"/>
        <v>0</v>
      </c>
      <c r="K537" s="18">
        <f t="shared" si="283"/>
        <v>0</v>
      </c>
      <c r="L537" s="10" t="str">
        <f>$E$5</f>
        <v>zw</v>
      </c>
      <c r="M537" s="19">
        <f t="shared" si="284"/>
        <v>0</v>
      </c>
      <c r="N537" s="20">
        <f t="shared" si="285"/>
        <v>0</v>
      </c>
    </row>
    <row r="538" spans="1:14" ht="12.75" customHeight="1" thickBot="1">
      <c r="A538" s="336"/>
      <c r="B538" s="341"/>
      <c r="C538" s="346"/>
      <c r="D538" s="328"/>
      <c r="E538" s="17">
        <f t="shared" si="286"/>
        <v>20</v>
      </c>
      <c r="F538" s="11">
        <f>F$14</f>
        <v>0</v>
      </c>
      <c r="G538" s="40">
        <f>D537*E538*F538*(J$5+J$6+J$7+J$8)</f>
        <v>0</v>
      </c>
      <c r="H538" s="21">
        <f>$E$6</f>
        <v>0.23</v>
      </c>
      <c r="I538" s="22">
        <f t="shared" si="281"/>
        <v>0</v>
      </c>
      <c r="J538" s="23">
        <f t="shared" si="282"/>
        <v>0</v>
      </c>
      <c r="K538" s="18">
        <f t="shared" si="283"/>
        <v>0</v>
      </c>
      <c r="L538" s="21">
        <f>$E$6</f>
        <v>0.23</v>
      </c>
      <c r="M538" s="22">
        <f t="shared" si="284"/>
        <v>0</v>
      </c>
      <c r="N538" s="23">
        <f t="shared" si="285"/>
        <v>0</v>
      </c>
    </row>
    <row r="539" spans="1:14" ht="12.75" customHeight="1">
      <c r="A539" s="337"/>
      <c r="B539" s="329" t="s">
        <v>208</v>
      </c>
      <c r="C539" s="330"/>
      <c r="D539" s="285">
        <f>SUM(D529:D538)</f>
        <v>102.09</v>
      </c>
      <c r="E539" s="283" t="s">
        <v>18</v>
      </c>
      <c r="F539" s="323" t="s">
        <v>18</v>
      </c>
      <c r="G539" s="41">
        <f>G529+G531+G533+G535+G537</f>
        <v>0</v>
      </c>
      <c r="H539" s="171" t="str">
        <f>$E$5</f>
        <v>zw</v>
      </c>
      <c r="I539" s="25">
        <f aca="true" t="shared" si="287" ref="I539:K540">I529+I531+I533+I535+I537</f>
        <v>0</v>
      </c>
      <c r="J539" s="26">
        <f t="shared" si="287"/>
        <v>0</v>
      </c>
      <c r="K539" s="41">
        <f t="shared" si="287"/>
        <v>0</v>
      </c>
      <c r="L539" s="171" t="str">
        <f>$E$5</f>
        <v>zw</v>
      </c>
      <c r="M539" s="25">
        <f>M529+M531+M533+M535+M537</f>
        <v>0</v>
      </c>
      <c r="N539" s="26">
        <f>N529+N531+N533+N535+N537</f>
        <v>0</v>
      </c>
    </row>
    <row r="540" spans="1:14" ht="12.75" customHeight="1" thickBot="1">
      <c r="A540" s="338"/>
      <c r="B540" s="331"/>
      <c r="C540" s="332"/>
      <c r="D540" s="284"/>
      <c r="E540" s="280"/>
      <c r="F540" s="324"/>
      <c r="G540" s="42">
        <f>G530+G532+G534+G536+G538</f>
        <v>0</v>
      </c>
      <c r="H540" s="16">
        <f>$E$6</f>
        <v>0.23</v>
      </c>
      <c r="I540" s="27">
        <f t="shared" si="287"/>
        <v>0</v>
      </c>
      <c r="J540" s="28">
        <f t="shared" si="287"/>
        <v>0</v>
      </c>
      <c r="K540" s="42">
        <f t="shared" si="287"/>
        <v>0</v>
      </c>
      <c r="L540" s="16">
        <f>$E$6</f>
        <v>0.23</v>
      </c>
      <c r="M540" s="27">
        <f>M530+M532+M534+M536+M538</f>
        <v>0</v>
      </c>
      <c r="N540" s="28">
        <f>N530+N532+N534+N536+N538</f>
        <v>0</v>
      </c>
    </row>
    <row r="541" spans="1:14" ht="12.75" customHeight="1">
      <c r="A541" s="336">
        <f>A529+1</f>
        <v>42</v>
      </c>
      <c r="B541" s="339" t="s">
        <v>202</v>
      </c>
      <c r="C541" s="342" t="s">
        <v>176</v>
      </c>
      <c r="D541" s="344">
        <v>10.51</v>
      </c>
      <c r="E541" s="29">
        <f>1*5</f>
        <v>5</v>
      </c>
      <c r="F541" s="7">
        <f>F$5</f>
        <v>0</v>
      </c>
      <c r="G541" s="39">
        <f>D541*E541*F541*(J$5+J$6+J$7+J$8)</f>
        <v>0</v>
      </c>
      <c r="H541" s="6" t="str">
        <f>$E$5</f>
        <v>zw</v>
      </c>
      <c r="I541" s="31">
        <f aca="true" t="shared" si="288" ref="I541:I550">IF(H541="zw",0,G541*H541)</f>
        <v>0</v>
      </c>
      <c r="J541" s="32">
        <f aca="true" t="shared" si="289" ref="J541:J550">G541+I541</f>
        <v>0</v>
      </c>
      <c r="K541" s="30">
        <f aca="true" t="shared" si="290" ref="K541:K550">G541/N$6</f>
        <v>0</v>
      </c>
      <c r="L541" s="6" t="str">
        <f>$E$5</f>
        <v>zw</v>
      </c>
      <c r="M541" s="31">
        <f aca="true" t="shared" si="291" ref="M541:M550">IF(L541="zw",0,K541*L541)</f>
        <v>0</v>
      </c>
      <c r="N541" s="32">
        <f aca="true" t="shared" si="292" ref="N541:N550">K541+M541</f>
        <v>0</v>
      </c>
    </row>
    <row r="542" spans="1:14" ht="12.75" customHeight="1">
      <c r="A542" s="336"/>
      <c r="B542" s="340"/>
      <c r="C542" s="343"/>
      <c r="D542" s="327"/>
      <c r="E542" s="17">
        <f aca="true" t="shared" si="293" ref="E542:E550">E541</f>
        <v>5</v>
      </c>
      <c r="F542" s="11">
        <f>F$6</f>
        <v>0</v>
      </c>
      <c r="G542" s="40">
        <f>D541*E542*F542*(J$5+J$6+J$7+J$8)</f>
        <v>0</v>
      </c>
      <c r="H542" s="10">
        <f>$E$6</f>
        <v>0.23</v>
      </c>
      <c r="I542" s="19">
        <f t="shared" si="288"/>
        <v>0</v>
      </c>
      <c r="J542" s="20">
        <f t="shared" si="289"/>
        <v>0</v>
      </c>
      <c r="K542" s="18">
        <f t="shared" si="290"/>
        <v>0</v>
      </c>
      <c r="L542" s="10">
        <f>$E$6</f>
        <v>0.23</v>
      </c>
      <c r="M542" s="19">
        <f t="shared" si="291"/>
        <v>0</v>
      </c>
      <c r="N542" s="20">
        <f t="shared" si="292"/>
        <v>0</v>
      </c>
    </row>
    <row r="543" spans="1:14" ht="12.75" customHeight="1">
      <c r="A543" s="336"/>
      <c r="B543" s="340"/>
      <c r="C543" s="345" t="s">
        <v>9</v>
      </c>
      <c r="D543" s="327">
        <v>37.43</v>
      </c>
      <c r="E543" s="17">
        <f>E542</f>
        <v>5</v>
      </c>
      <c r="F543" s="11">
        <f>F$7</f>
        <v>0</v>
      </c>
      <c r="G543" s="40">
        <f>D543*E543*F543*(J$5+J$6+J$7+J$8)</f>
        <v>0</v>
      </c>
      <c r="H543" s="10" t="str">
        <f>$E$5</f>
        <v>zw</v>
      </c>
      <c r="I543" s="19">
        <f t="shared" si="288"/>
        <v>0</v>
      </c>
      <c r="J543" s="20">
        <f t="shared" si="289"/>
        <v>0</v>
      </c>
      <c r="K543" s="18">
        <f t="shared" si="290"/>
        <v>0</v>
      </c>
      <c r="L543" s="10" t="str">
        <f>$E$5</f>
        <v>zw</v>
      </c>
      <c r="M543" s="19">
        <f t="shared" si="291"/>
        <v>0</v>
      </c>
      <c r="N543" s="20">
        <f t="shared" si="292"/>
        <v>0</v>
      </c>
    </row>
    <row r="544" spans="1:14" ht="12.75" customHeight="1">
      <c r="A544" s="336"/>
      <c r="B544" s="340"/>
      <c r="C544" s="345"/>
      <c r="D544" s="327"/>
      <c r="E544" s="17">
        <f t="shared" si="293"/>
        <v>5</v>
      </c>
      <c r="F544" s="11">
        <f>F$8</f>
        <v>0</v>
      </c>
      <c r="G544" s="40">
        <f>D543*E544*F544*(J$5+J$6+J$7+J$8)</f>
        <v>0</v>
      </c>
      <c r="H544" s="10">
        <f>$E$6</f>
        <v>0.23</v>
      </c>
      <c r="I544" s="19">
        <f t="shared" si="288"/>
        <v>0</v>
      </c>
      <c r="J544" s="20">
        <f t="shared" si="289"/>
        <v>0</v>
      </c>
      <c r="K544" s="18">
        <f t="shared" si="290"/>
        <v>0</v>
      </c>
      <c r="L544" s="10">
        <f>$E$6</f>
        <v>0.23</v>
      </c>
      <c r="M544" s="19">
        <f t="shared" si="291"/>
        <v>0</v>
      </c>
      <c r="N544" s="20">
        <f t="shared" si="292"/>
        <v>0</v>
      </c>
    </row>
    <row r="545" spans="1:14" ht="12.75" customHeight="1">
      <c r="A545" s="336"/>
      <c r="B545" s="340"/>
      <c r="C545" s="345" t="s">
        <v>10</v>
      </c>
      <c r="D545" s="327">
        <v>0</v>
      </c>
      <c r="E545" s="17">
        <f t="shared" si="293"/>
        <v>5</v>
      </c>
      <c r="F545" s="11">
        <f>F$9</f>
        <v>0</v>
      </c>
      <c r="G545" s="40">
        <f>D545*E545*F545*(J$5+J$6+J$7+J$8)</f>
        <v>0</v>
      </c>
      <c r="H545" s="10" t="str">
        <f>$E$5</f>
        <v>zw</v>
      </c>
      <c r="I545" s="19">
        <f t="shared" si="288"/>
        <v>0</v>
      </c>
      <c r="J545" s="20">
        <f t="shared" si="289"/>
        <v>0</v>
      </c>
      <c r="K545" s="18">
        <f t="shared" si="290"/>
        <v>0</v>
      </c>
      <c r="L545" s="10" t="str">
        <f>$E$5</f>
        <v>zw</v>
      </c>
      <c r="M545" s="19">
        <f t="shared" si="291"/>
        <v>0</v>
      </c>
      <c r="N545" s="20">
        <f t="shared" si="292"/>
        <v>0</v>
      </c>
    </row>
    <row r="546" spans="1:14" ht="12.75" customHeight="1">
      <c r="A546" s="336"/>
      <c r="B546" s="340"/>
      <c r="C546" s="345"/>
      <c r="D546" s="327"/>
      <c r="E546" s="17">
        <f t="shared" si="293"/>
        <v>5</v>
      </c>
      <c r="F546" s="11">
        <f>F$10</f>
        <v>0</v>
      </c>
      <c r="G546" s="40">
        <f>D545*E546*F546*(J$5+J$6+J$7+J$8)</f>
        <v>0</v>
      </c>
      <c r="H546" s="10">
        <f>$E$6</f>
        <v>0.23</v>
      </c>
      <c r="I546" s="19">
        <f t="shared" si="288"/>
        <v>0</v>
      </c>
      <c r="J546" s="20">
        <f t="shared" si="289"/>
        <v>0</v>
      </c>
      <c r="K546" s="18">
        <f t="shared" si="290"/>
        <v>0</v>
      </c>
      <c r="L546" s="10">
        <f>$E$6</f>
        <v>0.23</v>
      </c>
      <c r="M546" s="19">
        <f t="shared" si="291"/>
        <v>0</v>
      </c>
      <c r="N546" s="20">
        <f t="shared" si="292"/>
        <v>0</v>
      </c>
    </row>
    <row r="547" spans="1:14" ht="12.75" customHeight="1">
      <c r="A547" s="336"/>
      <c r="B547" s="340"/>
      <c r="C547" s="345" t="s">
        <v>11</v>
      </c>
      <c r="D547" s="327">
        <v>0</v>
      </c>
      <c r="E547" s="17">
        <f t="shared" si="293"/>
        <v>5</v>
      </c>
      <c r="F547" s="11">
        <f>F$11</f>
        <v>0</v>
      </c>
      <c r="G547" s="40">
        <f>D547*E547*F547*(J$5+J$6+J$7+J$8)</f>
        <v>0</v>
      </c>
      <c r="H547" s="10" t="str">
        <f>$E$5</f>
        <v>zw</v>
      </c>
      <c r="I547" s="19">
        <f t="shared" si="288"/>
        <v>0</v>
      </c>
      <c r="J547" s="20">
        <f t="shared" si="289"/>
        <v>0</v>
      </c>
      <c r="K547" s="18">
        <f t="shared" si="290"/>
        <v>0</v>
      </c>
      <c r="L547" s="10" t="str">
        <f>$E$5</f>
        <v>zw</v>
      </c>
      <c r="M547" s="19">
        <f t="shared" si="291"/>
        <v>0</v>
      </c>
      <c r="N547" s="20">
        <f t="shared" si="292"/>
        <v>0</v>
      </c>
    </row>
    <row r="548" spans="1:14" ht="12.75" customHeight="1">
      <c r="A548" s="336"/>
      <c r="B548" s="340"/>
      <c r="C548" s="345"/>
      <c r="D548" s="327"/>
      <c r="E548" s="17">
        <f t="shared" si="293"/>
        <v>5</v>
      </c>
      <c r="F548" s="11">
        <f>F$12</f>
        <v>0</v>
      </c>
      <c r="G548" s="40">
        <f>D547*E548*F548*(J$5+J$6+J$7+J$8)</f>
        <v>0</v>
      </c>
      <c r="H548" s="10">
        <f>$E$6</f>
        <v>0.23</v>
      </c>
      <c r="I548" s="19">
        <f t="shared" si="288"/>
        <v>0</v>
      </c>
      <c r="J548" s="20">
        <f t="shared" si="289"/>
        <v>0</v>
      </c>
      <c r="K548" s="18">
        <f t="shared" si="290"/>
        <v>0</v>
      </c>
      <c r="L548" s="10">
        <f>$E$6</f>
        <v>0.23</v>
      </c>
      <c r="M548" s="19">
        <f t="shared" si="291"/>
        <v>0</v>
      </c>
      <c r="N548" s="20">
        <f t="shared" si="292"/>
        <v>0</v>
      </c>
    </row>
    <row r="549" spans="1:14" ht="12.75" customHeight="1">
      <c r="A549" s="336"/>
      <c r="B549" s="340"/>
      <c r="C549" s="345" t="s">
        <v>12</v>
      </c>
      <c r="D549" s="327">
        <v>0</v>
      </c>
      <c r="E549" s="17">
        <f t="shared" si="293"/>
        <v>5</v>
      </c>
      <c r="F549" s="11">
        <f>F$13</f>
        <v>0</v>
      </c>
      <c r="G549" s="40">
        <f>D549*E549*F549*(J$5+J$6+J$7+J$8)</f>
        <v>0</v>
      </c>
      <c r="H549" s="10" t="str">
        <f>$E$5</f>
        <v>zw</v>
      </c>
      <c r="I549" s="19">
        <f t="shared" si="288"/>
        <v>0</v>
      </c>
      <c r="J549" s="20">
        <f t="shared" si="289"/>
        <v>0</v>
      </c>
      <c r="K549" s="18">
        <f t="shared" si="290"/>
        <v>0</v>
      </c>
      <c r="L549" s="10" t="str">
        <f>$E$5</f>
        <v>zw</v>
      </c>
      <c r="M549" s="19">
        <f t="shared" si="291"/>
        <v>0</v>
      </c>
      <c r="N549" s="20">
        <f t="shared" si="292"/>
        <v>0</v>
      </c>
    </row>
    <row r="550" spans="1:14" ht="12.75" customHeight="1" thickBot="1">
      <c r="A550" s="336"/>
      <c r="B550" s="341"/>
      <c r="C550" s="346"/>
      <c r="D550" s="328"/>
      <c r="E550" s="17">
        <f t="shared" si="293"/>
        <v>5</v>
      </c>
      <c r="F550" s="11">
        <f>F$14</f>
        <v>0</v>
      </c>
      <c r="G550" s="40">
        <f>D549*E550*F550*(J$5+J$6+J$7+J$8)</f>
        <v>0</v>
      </c>
      <c r="H550" s="21">
        <f>$E$6</f>
        <v>0.23</v>
      </c>
      <c r="I550" s="22">
        <f t="shared" si="288"/>
        <v>0</v>
      </c>
      <c r="J550" s="23">
        <f t="shared" si="289"/>
        <v>0</v>
      </c>
      <c r="K550" s="18">
        <f t="shared" si="290"/>
        <v>0</v>
      </c>
      <c r="L550" s="21">
        <f>$E$6</f>
        <v>0.23</v>
      </c>
      <c r="M550" s="22">
        <f t="shared" si="291"/>
        <v>0</v>
      </c>
      <c r="N550" s="23">
        <f t="shared" si="292"/>
        <v>0</v>
      </c>
    </row>
    <row r="551" spans="1:14" ht="12.75" customHeight="1">
      <c r="A551" s="337"/>
      <c r="B551" s="329" t="s">
        <v>215</v>
      </c>
      <c r="C551" s="330"/>
      <c r="D551" s="285">
        <f>SUM(D541:D550)</f>
        <v>47.94</v>
      </c>
      <c r="E551" s="283" t="s">
        <v>18</v>
      </c>
      <c r="F551" s="323" t="s">
        <v>18</v>
      </c>
      <c r="G551" s="41">
        <f>G541+G543+G545+G547+G549</f>
        <v>0</v>
      </c>
      <c r="H551" s="171" t="str">
        <f>$E$5</f>
        <v>zw</v>
      </c>
      <c r="I551" s="25">
        <f aca="true" t="shared" si="294" ref="I551:K552">I541+I543+I545+I547+I549</f>
        <v>0</v>
      </c>
      <c r="J551" s="26">
        <f t="shared" si="294"/>
        <v>0</v>
      </c>
      <c r="K551" s="41">
        <f t="shared" si="294"/>
        <v>0</v>
      </c>
      <c r="L551" s="171" t="str">
        <f>$E$5</f>
        <v>zw</v>
      </c>
      <c r="M551" s="25">
        <f>M541+M543+M545+M547+M549</f>
        <v>0</v>
      </c>
      <c r="N551" s="26">
        <f>N541+N543+N545+N547+N549</f>
        <v>0</v>
      </c>
    </row>
    <row r="552" spans="1:14" ht="12.75" customHeight="1" thickBot="1">
      <c r="A552" s="338"/>
      <c r="B552" s="331"/>
      <c r="C552" s="332"/>
      <c r="D552" s="284"/>
      <c r="E552" s="280"/>
      <c r="F552" s="324"/>
      <c r="G552" s="42">
        <f>G542+G544+G546+G548+G550</f>
        <v>0</v>
      </c>
      <c r="H552" s="16">
        <f>$E$6</f>
        <v>0.23</v>
      </c>
      <c r="I552" s="27">
        <f t="shared" si="294"/>
        <v>0</v>
      </c>
      <c r="J552" s="28">
        <f t="shared" si="294"/>
        <v>0</v>
      </c>
      <c r="K552" s="42">
        <f t="shared" si="294"/>
        <v>0</v>
      </c>
      <c r="L552" s="16">
        <f>$E$6</f>
        <v>0.23</v>
      </c>
      <c r="M552" s="27">
        <f>M542+M544+M546+M548+M550</f>
        <v>0</v>
      </c>
      <c r="N552" s="28">
        <f>N542+N544+N546+N548+N550</f>
        <v>0</v>
      </c>
    </row>
    <row r="553" spans="1:14" ht="12.75" customHeight="1">
      <c r="A553" s="336">
        <f>A541+1</f>
        <v>43</v>
      </c>
      <c r="B553" s="339" t="s">
        <v>163</v>
      </c>
      <c r="C553" s="342" t="s">
        <v>176</v>
      </c>
      <c r="D553" s="344">
        <v>0</v>
      </c>
      <c r="E553" s="29">
        <f>4*5</f>
        <v>20</v>
      </c>
      <c r="F553" s="7">
        <f>F$5</f>
        <v>0</v>
      </c>
      <c r="G553" s="39">
        <f>D553*E553*F553*(J$5+J$6+J$7+J$8)</f>
        <v>0</v>
      </c>
      <c r="H553" s="6" t="str">
        <f>$E$5</f>
        <v>zw</v>
      </c>
      <c r="I553" s="31">
        <f aca="true" t="shared" si="295" ref="I553:I562">IF(H553="zw",0,G553*H553)</f>
        <v>0</v>
      </c>
      <c r="J553" s="32">
        <f aca="true" t="shared" si="296" ref="J553:J562">G553+I553</f>
        <v>0</v>
      </c>
      <c r="K553" s="30">
        <f aca="true" t="shared" si="297" ref="K553:K562">G553/N$6</f>
        <v>0</v>
      </c>
      <c r="L553" s="6" t="str">
        <f>$E$5</f>
        <v>zw</v>
      </c>
      <c r="M553" s="31">
        <f aca="true" t="shared" si="298" ref="M553:M562">IF(L553="zw",0,K553*L553)</f>
        <v>0</v>
      </c>
      <c r="N553" s="32">
        <f aca="true" t="shared" si="299" ref="N553:N562">K553+M553</f>
        <v>0</v>
      </c>
    </row>
    <row r="554" spans="1:14" ht="12.75" customHeight="1">
      <c r="A554" s="336"/>
      <c r="B554" s="340"/>
      <c r="C554" s="343"/>
      <c r="D554" s="327"/>
      <c r="E554" s="17">
        <f>E553</f>
        <v>20</v>
      </c>
      <c r="F554" s="11">
        <f>F$6</f>
        <v>0</v>
      </c>
      <c r="G554" s="40">
        <f>D553*E554*F554*(J$5+J$6+J$7+J$8)</f>
        <v>0</v>
      </c>
      <c r="H554" s="10">
        <f>$E$6</f>
        <v>0.23</v>
      </c>
      <c r="I554" s="19">
        <f t="shared" si="295"/>
        <v>0</v>
      </c>
      <c r="J554" s="20">
        <f t="shared" si="296"/>
        <v>0</v>
      </c>
      <c r="K554" s="18">
        <f t="shared" si="297"/>
        <v>0</v>
      </c>
      <c r="L554" s="10">
        <f>$E$6</f>
        <v>0.23</v>
      </c>
      <c r="M554" s="19">
        <f t="shared" si="298"/>
        <v>0</v>
      </c>
      <c r="N554" s="20">
        <f t="shared" si="299"/>
        <v>0</v>
      </c>
    </row>
    <row r="555" spans="1:14" ht="12.75" customHeight="1">
      <c r="A555" s="336"/>
      <c r="B555" s="340"/>
      <c r="C555" s="345" t="s">
        <v>9</v>
      </c>
      <c r="D555" s="347">
        <v>126.01</v>
      </c>
      <c r="E555" s="17">
        <f>E554</f>
        <v>20</v>
      </c>
      <c r="F555" s="11">
        <f>F$7</f>
        <v>0</v>
      </c>
      <c r="G555" s="40">
        <f>D555*E555*F555*(J$5+J$6+J$7+J$8)</f>
        <v>0</v>
      </c>
      <c r="H555" s="10" t="str">
        <f>$E$5</f>
        <v>zw</v>
      </c>
      <c r="I555" s="19">
        <f t="shared" si="295"/>
        <v>0</v>
      </c>
      <c r="J555" s="20">
        <f t="shared" si="296"/>
        <v>0</v>
      </c>
      <c r="K555" s="18">
        <f t="shared" si="297"/>
        <v>0</v>
      </c>
      <c r="L555" s="10" t="str">
        <f>$E$5</f>
        <v>zw</v>
      </c>
      <c r="M555" s="19">
        <f t="shared" si="298"/>
        <v>0</v>
      </c>
      <c r="N555" s="20">
        <f t="shared" si="299"/>
        <v>0</v>
      </c>
    </row>
    <row r="556" spans="1:14" ht="12.75" customHeight="1">
      <c r="A556" s="336"/>
      <c r="B556" s="340"/>
      <c r="C556" s="345"/>
      <c r="D556" s="281"/>
      <c r="E556" s="17">
        <f aca="true" t="shared" si="300" ref="E556:E562">E555</f>
        <v>20</v>
      </c>
      <c r="F556" s="11">
        <f>F$8</f>
        <v>0</v>
      </c>
      <c r="G556" s="40">
        <f>D555*E556*F556*(J$5+J$6+J$7+J$8)</f>
        <v>0</v>
      </c>
      <c r="H556" s="10">
        <f>$E$6</f>
        <v>0.23</v>
      </c>
      <c r="I556" s="19">
        <f t="shared" si="295"/>
        <v>0</v>
      </c>
      <c r="J556" s="20">
        <f t="shared" si="296"/>
        <v>0</v>
      </c>
      <c r="K556" s="18">
        <f t="shared" si="297"/>
        <v>0</v>
      </c>
      <c r="L556" s="10">
        <f>$E$6</f>
        <v>0.23</v>
      </c>
      <c r="M556" s="19">
        <f t="shared" si="298"/>
        <v>0</v>
      </c>
      <c r="N556" s="20">
        <f t="shared" si="299"/>
        <v>0</v>
      </c>
    </row>
    <row r="557" spans="1:14" ht="12.75" customHeight="1">
      <c r="A557" s="336"/>
      <c r="B557" s="340"/>
      <c r="C557" s="345" t="s">
        <v>10</v>
      </c>
      <c r="D557" s="347">
        <v>40.07</v>
      </c>
      <c r="E557" s="17">
        <f t="shared" si="300"/>
        <v>20</v>
      </c>
      <c r="F557" s="11">
        <f>F$9</f>
        <v>0</v>
      </c>
      <c r="G557" s="40">
        <f>D557*E557*F557*(J$5+J$6+J$7+J$8)</f>
        <v>0</v>
      </c>
      <c r="H557" s="10" t="str">
        <f>$E$5</f>
        <v>zw</v>
      </c>
      <c r="I557" s="19">
        <f t="shared" si="295"/>
        <v>0</v>
      </c>
      <c r="J557" s="20">
        <f t="shared" si="296"/>
        <v>0</v>
      </c>
      <c r="K557" s="18">
        <f t="shared" si="297"/>
        <v>0</v>
      </c>
      <c r="L557" s="10" t="str">
        <f>$E$5</f>
        <v>zw</v>
      </c>
      <c r="M557" s="19">
        <f t="shared" si="298"/>
        <v>0</v>
      </c>
      <c r="N557" s="20">
        <f t="shared" si="299"/>
        <v>0</v>
      </c>
    </row>
    <row r="558" spans="1:14" ht="12.75" customHeight="1">
      <c r="A558" s="336"/>
      <c r="B558" s="340"/>
      <c r="C558" s="345"/>
      <c r="D558" s="281"/>
      <c r="E558" s="17">
        <f t="shared" si="300"/>
        <v>20</v>
      </c>
      <c r="F558" s="11">
        <f>F$10</f>
        <v>0</v>
      </c>
      <c r="G558" s="40">
        <f>D557*E558*F558*(J$5+J$6+J$7+J$8)</f>
        <v>0</v>
      </c>
      <c r="H558" s="10">
        <f>$E$6</f>
        <v>0.23</v>
      </c>
      <c r="I558" s="19">
        <f t="shared" si="295"/>
        <v>0</v>
      </c>
      <c r="J558" s="20">
        <f t="shared" si="296"/>
        <v>0</v>
      </c>
      <c r="K558" s="18">
        <f t="shared" si="297"/>
        <v>0</v>
      </c>
      <c r="L558" s="10">
        <f>$E$6</f>
        <v>0.23</v>
      </c>
      <c r="M558" s="19">
        <f t="shared" si="298"/>
        <v>0</v>
      </c>
      <c r="N558" s="20">
        <f t="shared" si="299"/>
        <v>0</v>
      </c>
    </row>
    <row r="559" spans="1:14" ht="12.75" customHeight="1">
      <c r="A559" s="336"/>
      <c r="B559" s="340"/>
      <c r="C559" s="345" t="s">
        <v>11</v>
      </c>
      <c r="D559" s="347">
        <v>30.67</v>
      </c>
      <c r="E559" s="17">
        <f t="shared" si="300"/>
        <v>20</v>
      </c>
      <c r="F559" s="11">
        <f>F$11</f>
        <v>0</v>
      </c>
      <c r="G559" s="40">
        <f>D559*E559*F559*(J$5+J$6+J$7+J$8)</f>
        <v>0</v>
      </c>
      <c r="H559" s="10" t="str">
        <f>$E$5</f>
        <v>zw</v>
      </c>
      <c r="I559" s="19">
        <f t="shared" si="295"/>
        <v>0</v>
      </c>
      <c r="J559" s="20">
        <f t="shared" si="296"/>
        <v>0</v>
      </c>
      <c r="K559" s="18">
        <f t="shared" si="297"/>
        <v>0</v>
      </c>
      <c r="L559" s="10" t="str">
        <f>$E$5</f>
        <v>zw</v>
      </c>
      <c r="M559" s="19">
        <f t="shared" si="298"/>
        <v>0</v>
      </c>
      <c r="N559" s="20">
        <f t="shared" si="299"/>
        <v>0</v>
      </c>
    </row>
    <row r="560" spans="1:14" ht="12.75" customHeight="1">
      <c r="A560" s="336"/>
      <c r="B560" s="340"/>
      <c r="C560" s="345"/>
      <c r="D560" s="281"/>
      <c r="E560" s="17">
        <f t="shared" si="300"/>
        <v>20</v>
      </c>
      <c r="F560" s="11">
        <f>F$12</f>
        <v>0</v>
      </c>
      <c r="G560" s="40">
        <f>D559*E560*F560*(J$5+J$6+J$7+J$8)</f>
        <v>0</v>
      </c>
      <c r="H560" s="10">
        <f>$E$6</f>
        <v>0.23</v>
      </c>
      <c r="I560" s="19">
        <f t="shared" si="295"/>
        <v>0</v>
      </c>
      <c r="J560" s="20">
        <f t="shared" si="296"/>
        <v>0</v>
      </c>
      <c r="K560" s="18">
        <f t="shared" si="297"/>
        <v>0</v>
      </c>
      <c r="L560" s="10">
        <f>$E$6</f>
        <v>0.23</v>
      </c>
      <c r="M560" s="19">
        <f t="shared" si="298"/>
        <v>0</v>
      </c>
      <c r="N560" s="20">
        <f t="shared" si="299"/>
        <v>0</v>
      </c>
    </row>
    <row r="561" spans="1:14" ht="12.75" customHeight="1">
      <c r="A561" s="336"/>
      <c r="B561" s="340"/>
      <c r="C561" s="345" t="s">
        <v>12</v>
      </c>
      <c r="D561" s="347">
        <v>16.83</v>
      </c>
      <c r="E561" s="17">
        <f t="shared" si="300"/>
        <v>20</v>
      </c>
      <c r="F561" s="11">
        <f>F$13</f>
        <v>0</v>
      </c>
      <c r="G561" s="40">
        <f>D561*E561*F561*(J$5+J$6+J$7+J$8)</f>
        <v>0</v>
      </c>
      <c r="H561" s="10" t="str">
        <f>$E$5</f>
        <v>zw</v>
      </c>
      <c r="I561" s="19">
        <f t="shared" si="295"/>
        <v>0</v>
      </c>
      <c r="J561" s="20">
        <f t="shared" si="296"/>
        <v>0</v>
      </c>
      <c r="K561" s="18">
        <f t="shared" si="297"/>
        <v>0</v>
      </c>
      <c r="L561" s="10" t="str">
        <f>$E$5</f>
        <v>zw</v>
      </c>
      <c r="M561" s="19">
        <f t="shared" si="298"/>
        <v>0</v>
      </c>
      <c r="N561" s="20">
        <f t="shared" si="299"/>
        <v>0</v>
      </c>
    </row>
    <row r="562" spans="1:14" ht="12.75" customHeight="1" thickBot="1">
      <c r="A562" s="336"/>
      <c r="B562" s="340"/>
      <c r="C562" s="346"/>
      <c r="D562" s="348"/>
      <c r="E562" s="167">
        <f t="shared" si="300"/>
        <v>20</v>
      </c>
      <c r="F562" s="11">
        <f>F$14</f>
        <v>0</v>
      </c>
      <c r="G562" s="40">
        <f>D561*E562*F562*(J$5+J$6+J$7+J$8)</f>
        <v>0</v>
      </c>
      <c r="H562" s="21">
        <f>$E$6</f>
        <v>0.23</v>
      </c>
      <c r="I562" s="22">
        <f t="shared" si="295"/>
        <v>0</v>
      </c>
      <c r="J562" s="23">
        <f t="shared" si="296"/>
        <v>0</v>
      </c>
      <c r="K562" s="18">
        <f t="shared" si="297"/>
        <v>0</v>
      </c>
      <c r="L562" s="21">
        <f>$E$6</f>
        <v>0.23</v>
      </c>
      <c r="M562" s="22">
        <f t="shared" si="298"/>
        <v>0</v>
      </c>
      <c r="N562" s="23">
        <f t="shared" si="299"/>
        <v>0</v>
      </c>
    </row>
    <row r="563" spans="1:14" ht="12.75" customHeight="1">
      <c r="A563" s="337"/>
      <c r="B563" s="329" t="s">
        <v>214</v>
      </c>
      <c r="C563" s="330"/>
      <c r="D563" s="285">
        <f>SUM(D553:D562)</f>
        <v>213.57999999999998</v>
      </c>
      <c r="E563" s="283" t="s">
        <v>18</v>
      </c>
      <c r="F563" s="323" t="s">
        <v>18</v>
      </c>
      <c r="G563" s="41">
        <f>G553+G555+G557+G559+G561</f>
        <v>0</v>
      </c>
      <c r="H563" s="171" t="str">
        <f>$E$5</f>
        <v>zw</v>
      </c>
      <c r="I563" s="25">
        <f aca="true" t="shared" si="301" ref="I563:K564">I553+I555+I557+I559+I561</f>
        <v>0</v>
      </c>
      <c r="J563" s="26">
        <f t="shared" si="301"/>
        <v>0</v>
      </c>
      <c r="K563" s="41">
        <f t="shared" si="301"/>
        <v>0</v>
      </c>
      <c r="L563" s="171" t="str">
        <f>$E$5</f>
        <v>zw</v>
      </c>
      <c r="M563" s="25">
        <f>M553+M555+M557+M559+M561</f>
        <v>0</v>
      </c>
      <c r="N563" s="26">
        <f>N553+N555+N557+N559+N561</f>
        <v>0</v>
      </c>
    </row>
    <row r="564" spans="1:14" ht="12.75" customHeight="1" thickBot="1">
      <c r="A564" s="338"/>
      <c r="B564" s="331"/>
      <c r="C564" s="332"/>
      <c r="D564" s="284"/>
      <c r="E564" s="280"/>
      <c r="F564" s="324"/>
      <c r="G564" s="42">
        <f>G554+G556+G558+G560+G562</f>
        <v>0</v>
      </c>
      <c r="H564" s="16">
        <f>$E$6</f>
        <v>0.23</v>
      </c>
      <c r="I564" s="27">
        <f t="shared" si="301"/>
        <v>0</v>
      </c>
      <c r="J564" s="28">
        <f t="shared" si="301"/>
        <v>0</v>
      </c>
      <c r="K564" s="42">
        <f t="shared" si="301"/>
        <v>0</v>
      </c>
      <c r="L564" s="16">
        <f>$E$6</f>
        <v>0.23</v>
      </c>
      <c r="M564" s="27">
        <f>M554+M556+M558+M560+M562</f>
        <v>0</v>
      </c>
      <c r="N564" s="28">
        <f>N554+N556+N558+N560+N562</f>
        <v>0</v>
      </c>
    </row>
    <row r="565" ht="12.75" customHeight="1" thickBot="1"/>
    <row r="566" spans="1:15" ht="12.75" customHeight="1" thickBot="1">
      <c r="A566" s="33">
        <v>1</v>
      </c>
      <c r="B566" s="34">
        <v>2</v>
      </c>
      <c r="C566" s="37">
        <v>3</v>
      </c>
      <c r="D566" s="38">
        <v>4</v>
      </c>
      <c r="E566" s="34">
        <v>5</v>
      </c>
      <c r="F566" s="43" t="s">
        <v>53</v>
      </c>
      <c r="G566" s="38">
        <v>7</v>
      </c>
      <c r="H566" s="35">
        <v>8</v>
      </c>
      <c r="I566" s="36">
        <v>9</v>
      </c>
      <c r="J566" s="37">
        <v>10</v>
      </c>
      <c r="K566" s="34">
        <v>11</v>
      </c>
      <c r="L566" s="35">
        <v>12</v>
      </c>
      <c r="M566" s="36">
        <v>13</v>
      </c>
      <c r="N566" s="37">
        <v>14</v>
      </c>
      <c r="O566" s="14"/>
    </row>
    <row r="567" spans="1:14" ht="12.75" customHeight="1">
      <c r="A567" s="335">
        <f>A553+1</f>
        <v>44</v>
      </c>
      <c r="B567" s="339" t="s">
        <v>136</v>
      </c>
      <c r="C567" s="342" t="s">
        <v>176</v>
      </c>
      <c r="D567" s="344">
        <v>0</v>
      </c>
      <c r="E567" s="29">
        <f>1*5</f>
        <v>5</v>
      </c>
      <c r="F567" s="7">
        <f>F$5</f>
        <v>0</v>
      </c>
      <c r="G567" s="39">
        <f>D567*E567*F567*(J$5+J$6+J$7+J$8)</f>
        <v>0</v>
      </c>
      <c r="H567" s="6" t="str">
        <f>$E$5</f>
        <v>zw</v>
      </c>
      <c r="I567" s="31">
        <f aca="true" t="shared" si="302" ref="I567:I576">IF(H567="zw",0,G567*H567)</f>
        <v>0</v>
      </c>
      <c r="J567" s="32">
        <f aca="true" t="shared" si="303" ref="J567:J576">G567+I567</f>
        <v>0</v>
      </c>
      <c r="K567" s="30">
        <f aca="true" t="shared" si="304" ref="K567:K576">G567/N$6</f>
        <v>0</v>
      </c>
      <c r="L567" s="6" t="str">
        <f>$E$5</f>
        <v>zw</v>
      </c>
      <c r="M567" s="31">
        <f aca="true" t="shared" si="305" ref="M567:M576">IF(L567="zw",0,K567*L567)</f>
        <v>0</v>
      </c>
      <c r="N567" s="32">
        <f aca="true" t="shared" si="306" ref="N567:N576">K567+M567</f>
        <v>0</v>
      </c>
    </row>
    <row r="568" spans="1:14" ht="12.75" customHeight="1">
      <c r="A568" s="336"/>
      <c r="B568" s="340"/>
      <c r="C568" s="343"/>
      <c r="D568" s="327"/>
      <c r="E568" s="17">
        <f aca="true" t="shared" si="307" ref="E568:E576">E567</f>
        <v>5</v>
      </c>
      <c r="F568" s="11">
        <f>F$6</f>
        <v>0</v>
      </c>
      <c r="G568" s="40">
        <f>D567*E568*F568*(J$5+J$6+J$7+J$8)</f>
        <v>0</v>
      </c>
      <c r="H568" s="10">
        <f>$E$6</f>
        <v>0.23</v>
      </c>
      <c r="I568" s="19">
        <f t="shared" si="302"/>
        <v>0</v>
      </c>
      <c r="J568" s="20">
        <f t="shared" si="303"/>
        <v>0</v>
      </c>
      <c r="K568" s="18">
        <f t="shared" si="304"/>
        <v>0</v>
      </c>
      <c r="L568" s="10">
        <f>$E$6</f>
        <v>0.23</v>
      </c>
      <c r="M568" s="19">
        <f t="shared" si="305"/>
        <v>0</v>
      </c>
      <c r="N568" s="20">
        <f t="shared" si="306"/>
        <v>0</v>
      </c>
    </row>
    <row r="569" spans="1:14" ht="12.75" customHeight="1">
      <c r="A569" s="336"/>
      <c r="B569" s="340"/>
      <c r="C569" s="345" t="s">
        <v>9</v>
      </c>
      <c r="D569" s="327">
        <v>58.8</v>
      </c>
      <c r="E569" s="17">
        <f>E568</f>
        <v>5</v>
      </c>
      <c r="F569" s="11">
        <f>F$7</f>
        <v>0</v>
      </c>
      <c r="G569" s="40">
        <f>D569*E569*F569*(J$5+J$6+J$7+J$8)</f>
        <v>0</v>
      </c>
      <c r="H569" s="10" t="str">
        <f>$E$5</f>
        <v>zw</v>
      </c>
      <c r="I569" s="19">
        <f t="shared" si="302"/>
        <v>0</v>
      </c>
      <c r="J569" s="20">
        <f t="shared" si="303"/>
        <v>0</v>
      </c>
      <c r="K569" s="18">
        <f t="shared" si="304"/>
        <v>0</v>
      </c>
      <c r="L569" s="10" t="str">
        <f>$E$5</f>
        <v>zw</v>
      </c>
      <c r="M569" s="19">
        <f t="shared" si="305"/>
        <v>0</v>
      </c>
      <c r="N569" s="20">
        <f t="shared" si="306"/>
        <v>0</v>
      </c>
    </row>
    <row r="570" spans="1:14" ht="12.75" customHeight="1">
      <c r="A570" s="336"/>
      <c r="B570" s="340"/>
      <c r="C570" s="345"/>
      <c r="D570" s="327"/>
      <c r="E570" s="17">
        <f t="shared" si="307"/>
        <v>5</v>
      </c>
      <c r="F570" s="11">
        <f>F$8</f>
        <v>0</v>
      </c>
      <c r="G570" s="40">
        <f>D569*E570*F570*(J$5+J$6+J$7+J$8)</f>
        <v>0</v>
      </c>
      <c r="H570" s="10">
        <f>$E$6</f>
        <v>0.23</v>
      </c>
      <c r="I570" s="19">
        <f t="shared" si="302"/>
        <v>0</v>
      </c>
      <c r="J570" s="20">
        <f t="shared" si="303"/>
        <v>0</v>
      </c>
      <c r="K570" s="18">
        <f t="shared" si="304"/>
        <v>0</v>
      </c>
      <c r="L570" s="10">
        <f>$E$6</f>
        <v>0.23</v>
      </c>
      <c r="M570" s="19">
        <f t="shared" si="305"/>
        <v>0</v>
      </c>
      <c r="N570" s="20">
        <f t="shared" si="306"/>
        <v>0</v>
      </c>
    </row>
    <row r="571" spans="1:14" ht="12.75" customHeight="1">
      <c r="A571" s="336"/>
      <c r="B571" s="340"/>
      <c r="C571" s="345" t="s">
        <v>10</v>
      </c>
      <c r="D571" s="327">
        <v>0</v>
      </c>
      <c r="E571" s="17">
        <f t="shared" si="307"/>
        <v>5</v>
      </c>
      <c r="F571" s="11">
        <f>F$9</f>
        <v>0</v>
      </c>
      <c r="G571" s="40">
        <f>D571*E571*F571*(J$5+J$6+J$7+J$8)</f>
        <v>0</v>
      </c>
      <c r="H571" s="10" t="str">
        <f>$E$5</f>
        <v>zw</v>
      </c>
      <c r="I571" s="19">
        <f t="shared" si="302"/>
        <v>0</v>
      </c>
      <c r="J571" s="20">
        <f t="shared" si="303"/>
        <v>0</v>
      </c>
      <c r="K571" s="18">
        <f t="shared" si="304"/>
        <v>0</v>
      </c>
      <c r="L571" s="10" t="str">
        <f>$E$5</f>
        <v>zw</v>
      </c>
      <c r="M571" s="19">
        <f t="shared" si="305"/>
        <v>0</v>
      </c>
      <c r="N571" s="20">
        <f t="shared" si="306"/>
        <v>0</v>
      </c>
    </row>
    <row r="572" spans="1:14" ht="12.75" customHeight="1">
      <c r="A572" s="336"/>
      <c r="B572" s="340"/>
      <c r="C572" s="345"/>
      <c r="D572" s="327"/>
      <c r="E572" s="17">
        <f t="shared" si="307"/>
        <v>5</v>
      </c>
      <c r="F572" s="11">
        <f>F$10</f>
        <v>0</v>
      </c>
      <c r="G572" s="40">
        <f>D571*E572*F572*(J$5+J$6+J$7+J$8)</f>
        <v>0</v>
      </c>
      <c r="H572" s="10">
        <f>$E$6</f>
        <v>0.23</v>
      </c>
      <c r="I572" s="19">
        <f t="shared" si="302"/>
        <v>0</v>
      </c>
      <c r="J572" s="20">
        <f t="shared" si="303"/>
        <v>0</v>
      </c>
      <c r="K572" s="18">
        <f t="shared" si="304"/>
        <v>0</v>
      </c>
      <c r="L572" s="10">
        <f>$E$6</f>
        <v>0.23</v>
      </c>
      <c r="M572" s="19">
        <f t="shared" si="305"/>
        <v>0</v>
      </c>
      <c r="N572" s="20">
        <f t="shared" si="306"/>
        <v>0</v>
      </c>
    </row>
    <row r="573" spans="1:14" ht="12.75" customHeight="1">
      <c r="A573" s="336"/>
      <c r="B573" s="340"/>
      <c r="C573" s="345" t="s">
        <v>11</v>
      </c>
      <c r="D573" s="327">
        <v>0</v>
      </c>
      <c r="E573" s="17">
        <f t="shared" si="307"/>
        <v>5</v>
      </c>
      <c r="F573" s="11">
        <f>F$11</f>
        <v>0</v>
      </c>
      <c r="G573" s="40">
        <f>D573*E573*F573*(J$5+J$6+J$7+J$8)</f>
        <v>0</v>
      </c>
      <c r="H573" s="10" t="str">
        <f>$E$5</f>
        <v>zw</v>
      </c>
      <c r="I573" s="19">
        <f t="shared" si="302"/>
        <v>0</v>
      </c>
      <c r="J573" s="20">
        <f t="shared" si="303"/>
        <v>0</v>
      </c>
      <c r="K573" s="18">
        <f t="shared" si="304"/>
        <v>0</v>
      </c>
      <c r="L573" s="10" t="str">
        <f>$E$5</f>
        <v>zw</v>
      </c>
      <c r="M573" s="19">
        <f t="shared" si="305"/>
        <v>0</v>
      </c>
      <c r="N573" s="20">
        <f t="shared" si="306"/>
        <v>0</v>
      </c>
    </row>
    <row r="574" spans="1:14" ht="12.75" customHeight="1">
      <c r="A574" s="336"/>
      <c r="B574" s="340"/>
      <c r="C574" s="345"/>
      <c r="D574" s="327"/>
      <c r="E574" s="17">
        <f t="shared" si="307"/>
        <v>5</v>
      </c>
      <c r="F574" s="11">
        <f>F$12</f>
        <v>0</v>
      </c>
      <c r="G574" s="40">
        <f>D573*E574*F574*(J$5+J$6+J$7+J$8)</f>
        <v>0</v>
      </c>
      <c r="H574" s="10">
        <f>$E$6</f>
        <v>0.23</v>
      </c>
      <c r="I574" s="19">
        <f t="shared" si="302"/>
        <v>0</v>
      </c>
      <c r="J574" s="20">
        <f t="shared" si="303"/>
        <v>0</v>
      </c>
      <c r="K574" s="18">
        <f t="shared" si="304"/>
        <v>0</v>
      </c>
      <c r="L574" s="10">
        <f>$E$6</f>
        <v>0.23</v>
      </c>
      <c r="M574" s="19">
        <f t="shared" si="305"/>
        <v>0</v>
      </c>
      <c r="N574" s="20">
        <f t="shared" si="306"/>
        <v>0</v>
      </c>
    </row>
    <row r="575" spans="1:14" ht="12.75" customHeight="1">
      <c r="A575" s="336"/>
      <c r="B575" s="340"/>
      <c r="C575" s="345" t="s">
        <v>12</v>
      </c>
      <c r="D575" s="327">
        <v>6.2</v>
      </c>
      <c r="E575" s="17">
        <f t="shared" si="307"/>
        <v>5</v>
      </c>
      <c r="F575" s="11">
        <f>F$13</f>
        <v>0</v>
      </c>
      <c r="G575" s="40">
        <f>D575*E575*F575*(J$5+J$6+J$7+J$8)</f>
        <v>0</v>
      </c>
      <c r="H575" s="10" t="str">
        <f>$E$5</f>
        <v>zw</v>
      </c>
      <c r="I575" s="19">
        <f t="shared" si="302"/>
        <v>0</v>
      </c>
      <c r="J575" s="20">
        <f t="shared" si="303"/>
        <v>0</v>
      </c>
      <c r="K575" s="18">
        <f t="shared" si="304"/>
        <v>0</v>
      </c>
      <c r="L575" s="10" t="str">
        <f>$E$5</f>
        <v>zw</v>
      </c>
      <c r="M575" s="19">
        <f t="shared" si="305"/>
        <v>0</v>
      </c>
      <c r="N575" s="20">
        <f t="shared" si="306"/>
        <v>0</v>
      </c>
    </row>
    <row r="576" spans="1:14" ht="12.75" customHeight="1" thickBot="1">
      <c r="A576" s="336"/>
      <c r="B576" s="341"/>
      <c r="C576" s="346"/>
      <c r="D576" s="328"/>
      <c r="E576" s="17">
        <f t="shared" si="307"/>
        <v>5</v>
      </c>
      <c r="F576" s="11">
        <f>F$14</f>
        <v>0</v>
      </c>
      <c r="G576" s="40">
        <f>D575*E576*F576*(J$5+J$6+J$7+J$8)</f>
        <v>0</v>
      </c>
      <c r="H576" s="21">
        <f>$E$6</f>
        <v>0.23</v>
      </c>
      <c r="I576" s="22">
        <f t="shared" si="302"/>
        <v>0</v>
      </c>
      <c r="J576" s="23">
        <f t="shared" si="303"/>
        <v>0</v>
      </c>
      <c r="K576" s="18">
        <f t="shared" si="304"/>
        <v>0</v>
      </c>
      <c r="L576" s="21">
        <f>$E$6</f>
        <v>0.23</v>
      </c>
      <c r="M576" s="22">
        <f t="shared" si="305"/>
        <v>0</v>
      </c>
      <c r="N576" s="23">
        <f t="shared" si="306"/>
        <v>0</v>
      </c>
    </row>
    <row r="577" spans="1:14" ht="12.75" customHeight="1">
      <c r="A577" s="337"/>
      <c r="B577" s="329" t="s">
        <v>50</v>
      </c>
      <c r="C577" s="330"/>
      <c r="D577" s="333">
        <f>SUM(D567:D576)</f>
        <v>65</v>
      </c>
      <c r="E577" s="321" t="s">
        <v>18</v>
      </c>
      <c r="F577" s="323" t="s">
        <v>18</v>
      </c>
      <c r="G577" s="41">
        <f>G567+G569+G571+G573+G575</f>
        <v>0</v>
      </c>
      <c r="H577" s="171" t="str">
        <f>$E$5</f>
        <v>zw</v>
      </c>
      <c r="I577" s="25">
        <f aca="true" t="shared" si="308" ref="I577:K578">I567+I569+I571+I573+I575</f>
        <v>0</v>
      </c>
      <c r="J577" s="26">
        <f t="shared" si="308"/>
        <v>0</v>
      </c>
      <c r="K577" s="41">
        <f t="shared" si="308"/>
        <v>0</v>
      </c>
      <c r="L577" s="171" t="str">
        <f>$E$5</f>
        <v>zw</v>
      </c>
      <c r="M577" s="25">
        <f>M567+M569+M571+M573+M575</f>
        <v>0</v>
      </c>
      <c r="N577" s="26">
        <f>N567+N569+N571+N573+N575</f>
        <v>0</v>
      </c>
    </row>
    <row r="578" spans="1:14" ht="12.75" customHeight="1" thickBot="1">
      <c r="A578" s="338"/>
      <c r="B578" s="331"/>
      <c r="C578" s="332"/>
      <c r="D578" s="334"/>
      <c r="E578" s="322"/>
      <c r="F578" s="324"/>
      <c r="G578" s="42">
        <f>G568+G570+G572+G574+G576</f>
        <v>0</v>
      </c>
      <c r="H578" s="16">
        <f>$E$6</f>
        <v>0.23</v>
      </c>
      <c r="I578" s="27">
        <f t="shared" si="308"/>
        <v>0</v>
      </c>
      <c r="J578" s="28">
        <f t="shared" si="308"/>
        <v>0</v>
      </c>
      <c r="K578" s="42">
        <f t="shared" si="308"/>
        <v>0</v>
      </c>
      <c r="L578" s="16">
        <f>$E$6</f>
        <v>0.23</v>
      </c>
      <c r="M578" s="27">
        <f>M568+M570+M572+M574+M576</f>
        <v>0</v>
      </c>
      <c r="N578" s="28">
        <f>N568+N570+N572+N574+N576</f>
        <v>0</v>
      </c>
    </row>
    <row r="579" spans="1:14" ht="12.75" customHeight="1">
      <c r="A579" s="336">
        <f>A567+1</f>
        <v>45</v>
      </c>
      <c r="B579" s="339" t="s">
        <v>66</v>
      </c>
      <c r="C579" s="342" t="s">
        <v>176</v>
      </c>
      <c r="D579" s="344">
        <v>0</v>
      </c>
      <c r="E579" s="29">
        <f>1*5</f>
        <v>5</v>
      </c>
      <c r="F579" s="7">
        <f>F$5</f>
        <v>0</v>
      </c>
      <c r="G579" s="39">
        <f>D579*E579*F579*(J$5+J$6+J$7+J$8)</f>
        <v>0</v>
      </c>
      <c r="H579" s="6" t="str">
        <f aca="true" t="shared" si="309" ref="H579:H587">$E$5</f>
        <v>zw</v>
      </c>
      <c r="I579" s="31">
        <f aca="true" t="shared" si="310" ref="I579:I588">IF(H579="zw",0,G579*H579)</f>
        <v>0</v>
      </c>
      <c r="J579" s="32">
        <f aca="true" t="shared" si="311" ref="J579:J588">G579+I579</f>
        <v>0</v>
      </c>
      <c r="K579" s="30">
        <f aca="true" t="shared" si="312" ref="K579:K588">G579/N$6</f>
        <v>0</v>
      </c>
      <c r="L579" s="6" t="str">
        <f>$E$5</f>
        <v>zw</v>
      </c>
      <c r="M579" s="31">
        <f aca="true" t="shared" si="313" ref="M579:M588">IF(L579="zw",0,K579*L579)</f>
        <v>0</v>
      </c>
      <c r="N579" s="32">
        <f aca="true" t="shared" si="314" ref="N579:N588">K579+M579</f>
        <v>0</v>
      </c>
    </row>
    <row r="580" spans="1:14" ht="12.75" customHeight="1">
      <c r="A580" s="336"/>
      <c r="B580" s="340"/>
      <c r="C580" s="343"/>
      <c r="D580" s="327"/>
      <c r="E580" s="17">
        <f aca="true" t="shared" si="315" ref="E580:E588">E579</f>
        <v>5</v>
      </c>
      <c r="F580" s="11">
        <f>F$6</f>
        <v>0</v>
      </c>
      <c r="G580" s="40">
        <f>D579*E580*F580*(J$5+J$6+J$7+J$8)</f>
        <v>0</v>
      </c>
      <c r="H580" s="10">
        <f aca="true" t="shared" si="316" ref="H580:H588">$E$6</f>
        <v>0.23</v>
      </c>
      <c r="I580" s="19">
        <f t="shared" si="310"/>
        <v>0</v>
      </c>
      <c r="J580" s="20">
        <f t="shared" si="311"/>
        <v>0</v>
      </c>
      <c r="K580" s="18">
        <f t="shared" si="312"/>
        <v>0</v>
      </c>
      <c r="L580" s="10">
        <f>$E$6</f>
        <v>0.23</v>
      </c>
      <c r="M580" s="19">
        <f t="shared" si="313"/>
        <v>0</v>
      </c>
      <c r="N580" s="20">
        <f t="shared" si="314"/>
        <v>0</v>
      </c>
    </row>
    <row r="581" spans="1:14" ht="12.75" customHeight="1">
      <c r="A581" s="336"/>
      <c r="B581" s="340"/>
      <c r="C581" s="345" t="s">
        <v>9</v>
      </c>
      <c r="D581" s="327">
        <v>104</v>
      </c>
      <c r="E581" s="17">
        <f>E580</f>
        <v>5</v>
      </c>
      <c r="F581" s="11">
        <f>F$7</f>
        <v>0</v>
      </c>
      <c r="G581" s="40">
        <f>D581*E581*F581*(J$5+J$6+J$7+J$8)</f>
        <v>0</v>
      </c>
      <c r="H581" s="10" t="str">
        <f t="shared" si="309"/>
        <v>zw</v>
      </c>
      <c r="I581" s="19">
        <f t="shared" si="310"/>
        <v>0</v>
      </c>
      <c r="J581" s="20">
        <f t="shared" si="311"/>
        <v>0</v>
      </c>
      <c r="K581" s="18">
        <f t="shared" si="312"/>
        <v>0</v>
      </c>
      <c r="L581" s="10" t="str">
        <f>$E$5</f>
        <v>zw</v>
      </c>
      <c r="M581" s="19">
        <f t="shared" si="313"/>
        <v>0</v>
      </c>
      <c r="N581" s="20">
        <f t="shared" si="314"/>
        <v>0</v>
      </c>
    </row>
    <row r="582" spans="1:14" ht="12.75" customHeight="1">
      <c r="A582" s="336"/>
      <c r="B582" s="340"/>
      <c r="C582" s="345"/>
      <c r="D582" s="327"/>
      <c r="E582" s="17">
        <f t="shared" si="315"/>
        <v>5</v>
      </c>
      <c r="F582" s="11">
        <f>F$8</f>
        <v>0</v>
      </c>
      <c r="G582" s="40">
        <f>D581*E582*F582*(J$5+J$6+J$7+J$8)</f>
        <v>0</v>
      </c>
      <c r="H582" s="10">
        <f t="shared" si="316"/>
        <v>0.23</v>
      </c>
      <c r="I582" s="19">
        <f t="shared" si="310"/>
        <v>0</v>
      </c>
      <c r="J582" s="20">
        <f t="shared" si="311"/>
        <v>0</v>
      </c>
      <c r="K582" s="18">
        <f t="shared" si="312"/>
        <v>0</v>
      </c>
      <c r="L582" s="10">
        <f>$E$6</f>
        <v>0.23</v>
      </c>
      <c r="M582" s="19">
        <f t="shared" si="313"/>
        <v>0</v>
      </c>
      <c r="N582" s="20">
        <f t="shared" si="314"/>
        <v>0</v>
      </c>
    </row>
    <row r="583" spans="1:14" ht="12.75" customHeight="1">
      <c r="A583" s="336"/>
      <c r="B583" s="340"/>
      <c r="C583" s="345" t="s">
        <v>10</v>
      </c>
      <c r="D583" s="327">
        <v>0</v>
      </c>
      <c r="E583" s="17">
        <f t="shared" si="315"/>
        <v>5</v>
      </c>
      <c r="F583" s="11">
        <f>F$9</f>
        <v>0</v>
      </c>
      <c r="G583" s="40">
        <f>D583*E583*F583*(J$5+J$6+J$7+J$8)</f>
        <v>0</v>
      </c>
      <c r="H583" s="10" t="str">
        <f t="shared" si="309"/>
        <v>zw</v>
      </c>
      <c r="I583" s="19">
        <f t="shared" si="310"/>
        <v>0</v>
      </c>
      <c r="J583" s="20">
        <f t="shared" si="311"/>
        <v>0</v>
      </c>
      <c r="K583" s="18">
        <f t="shared" si="312"/>
        <v>0</v>
      </c>
      <c r="L583" s="10" t="str">
        <f>$E$5</f>
        <v>zw</v>
      </c>
      <c r="M583" s="19">
        <f t="shared" si="313"/>
        <v>0</v>
      </c>
      <c r="N583" s="20">
        <f t="shared" si="314"/>
        <v>0</v>
      </c>
    </row>
    <row r="584" spans="1:14" ht="12.75" customHeight="1">
      <c r="A584" s="336"/>
      <c r="B584" s="340"/>
      <c r="C584" s="345"/>
      <c r="D584" s="327"/>
      <c r="E584" s="17">
        <f t="shared" si="315"/>
        <v>5</v>
      </c>
      <c r="F584" s="11">
        <f>F$10</f>
        <v>0</v>
      </c>
      <c r="G584" s="40">
        <f>D583*E584*F584*(J$5+J$6+J$7+J$8)</f>
        <v>0</v>
      </c>
      <c r="H584" s="10">
        <f t="shared" si="316"/>
        <v>0.23</v>
      </c>
      <c r="I584" s="19">
        <f t="shared" si="310"/>
        <v>0</v>
      </c>
      <c r="J584" s="20">
        <f t="shared" si="311"/>
        <v>0</v>
      </c>
      <c r="K584" s="18">
        <f t="shared" si="312"/>
        <v>0</v>
      </c>
      <c r="L584" s="10">
        <f>$E$6</f>
        <v>0.23</v>
      </c>
      <c r="M584" s="19">
        <f t="shared" si="313"/>
        <v>0</v>
      </c>
      <c r="N584" s="20">
        <f t="shared" si="314"/>
        <v>0</v>
      </c>
    </row>
    <row r="585" spans="1:14" ht="12.75" customHeight="1">
      <c r="A585" s="336"/>
      <c r="B585" s="340"/>
      <c r="C585" s="345" t="s">
        <v>11</v>
      </c>
      <c r="D585" s="327">
        <v>0</v>
      </c>
      <c r="E585" s="17">
        <f t="shared" si="315"/>
        <v>5</v>
      </c>
      <c r="F585" s="11">
        <f>F$11</f>
        <v>0</v>
      </c>
      <c r="G585" s="40">
        <f>D585*E585*F585*(J$5+J$6+J$7+J$8)</f>
        <v>0</v>
      </c>
      <c r="H585" s="10" t="str">
        <f t="shared" si="309"/>
        <v>zw</v>
      </c>
      <c r="I585" s="19">
        <f t="shared" si="310"/>
        <v>0</v>
      </c>
      <c r="J585" s="20">
        <f t="shared" si="311"/>
        <v>0</v>
      </c>
      <c r="K585" s="18">
        <f t="shared" si="312"/>
        <v>0</v>
      </c>
      <c r="L585" s="10" t="str">
        <f>$E$5</f>
        <v>zw</v>
      </c>
      <c r="M585" s="19">
        <f t="shared" si="313"/>
        <v>0</v>
      </c>
      <c r="N585" s="20">
        <f t="shared" si="314"/>
        <v>0</v>
      </c>
    </row>
    <row r="586" spans="1:14" ht="12.75" customHeight="1">
      <c r="A586" s="336"/>
      <c r="B586" s="340"/>
      <c r="C586" s="345"/>
      <c r="D586" s="327"/>
      <c r="E586" s="17">
        <f t="shared" si="315"/>
        <v>5</v>
      </c>
      <c r="F586" s="11">
        <f>F$12</f>
        <v>0</v>
      </c>
      <c r="G586" s="40">
        <f>D585*E586*F586*(J$5+J$6+J$7+J$8)</f>
        <v>0</v>
      </c>
      <c r="H586" s="10">
        <f t="shared" si="316"/>
        <v>0.23</v>
      </c>
      <c r="I586" s="19">
        <f t="shared" si="310"/>
        <v>0</v>
      </c>
      <c r="J586" s="20">
        <f t="shared" si="311"/>
        <v>0</v>
      </c>
      <c r="K586" s="18">
        <f t="shared" si="312"/>
        <v>0</v>
      </c>
      <c r="L586" s="10">
        <f>$E$6</f>
        <v>0.23</v>
      </c>
      <c r="M586" s="19">
        <f t="shared" si="313"/>
        <v>0</v>
      </c>
      <c r="N586" s="20">
        <f t="shared" si="314"/>
        <v>0</v>
      </c>
    </row>
    <row r="587" spans="1:14" ht="12.75" customHeight="1">
      <c r="A587" s="336"/>
      <c r="B587" s="340"/>
      <c r="C587" s="345" t="s">
        <v>12</v>
      </c>
      <c r="D587" s="327">
        <v>9</v>
      </c>
      <c r="E587" s="17">
        <f t="shared" si="315"/>
        <v>5</v>
      </c>
      <c r="F587" s="11">
        <f>F$13</f>
        <v>0</v>
      </c>
      <c r="G587" s="40">
        <f>D587*E587*F587*(J$5+J$6+J$7+J$8)</f>
        <v>0</v>
      </c>
      <c r="H587" s="10" t="str">
        <f t="shared" si="309"/>
        <v>zw</v>
      </c>
      <c r="I587" s="19">
        <f t="shared" si="310"/>
        <v>0</v>
      </c>
      <c r="J587" s="20">
        <f t="shared" si="311"/>
        <v>0</v>
      </c>
      <c r="K587" s="18">
        <f t="shared" si="312"/>
        <v>0</v>
      </c>
      <c r="L587" s="10" t="str">
        <f>$E$5</f>
        <v>zw</v>
      </c>
      <c r="M587" s="19">
        <f t="shared" si="313"/>
        <v>0</v>
      </c>
      <c r="N587" s="20">
        <f t="shared" si="314"/>
        <v>0</v>
      </c>
    </row>
    <row r="588" spans="1:14" ht="12.75" customHeight="1" thickBot="1">
      <c r="A588" s="336"/>
      <c r="B588" s="340"/>
      <c r="C588" s="346"/>
      <c r="D588" s="328"/>
      <c r="E588" s="167">
        <f t="shared" si="315"/>
        <v>5</v>
      </c>
      <c r="F588" s="168">
        <f>F$14</f>
        <v>0</v>
      </c>
      <c r="G588" s="169">
        <f>D587*E588*F588*(J$5+J$6+J$7+J$8)</f>
        <v>0</v>
      </c>
      <c r="H588" s="21">
        <f t="shared" si="316"/>
        <v>0.23</v>
      </c>
      <c r="I588" s="22">
        <f t="shared" si="310"/>
        <v>0</v>
      </c>
      <c r="J588" s="23">
        <f t="shared" si="311"/>
        <v>0</v>
      </c>
      <c r="K588" s="170">
        <f t="shared" si="312"/>
        <v>0</v>
      </c>
      <c r="L588" s="21">
        <f>$E$6</f>
        <v>0.23</v>
      </c>
      <c r="M588" s="22">
        <f t="shared" si="313"/>
        <v>0</v>
      </c>
      <c r="N588" s="23">
        <f t="shared" si="314"/>
        <v>0</v>
      </c>
    </row>
    <row r="589" spans="1:14" ht="12.75" customHeight="1">
      <c r="A589" s="337"/>
      <c r="B589" s="329" t="s">
        <v>51</v>
      </c>
      <c r="C589" s="330"/>
      <c r="D589" s="333">
        <f>SUM(D579:D588)</f>
        <v>113</v>
      </c>
      <c r="E589" s="321" t="s">
        <v>18</v>
      </c>
      <c r="F589" s="323" t="s">
        <v>18</v>
      </c>
      <c r="G589" s="41">
        <f>G579+G581+G583+G585+G587</f>
        <v>0</v>
      </c>
      <c r="H589" s="171" t="str">
        <f>$E$5</f>
        <v>zw</v>
      </c>
      <c r="I589" s="25">
        <f aca="true" t="shared" si="317" ref="I589:K590">I579+I581+I583+I585+I587</f>
        <v>0</v>
      </c>
      <c r="J589" s="26">
        <f t="shared" si="317"/>
        <v>0</v>
      </c>
      <c r="K589" s="41">
        <f t="shared" si="317"/>
        <v>0</v>
      </c>
      <c r="L589" s="171" t="str">
        <f>$E$5</f>
        <v>zw</v>
      </c>
      <c r="M589" s="25">
        <f>M579+M581+M583+M585+M587</f>
        <v>0</v>
      </c>
      <c r="N589" s="26">
        <f>N579+N581+N583+N585+N587</f>
        <v>0</v>
      </c>
    </row>
    <row r="590" spans="1:14" ht="12.75" customHeight="1" thickBot="1">
      <c r="A590" s="338"/>
      <c r="B590" s="331"/>
      <c r="C590" s="332"/>
      <c r="D590" s="334"/>
      <c r="E590" s="322"/>
      <c r="F590" s="324"/>
      <c r="G590" s="42">
        <f>G580+G582+G584+G586+G588</f>
        <v>0</v>
      </c>
      <c r="H590" s="16">
        <f>$E$6</f>
        <v>0.23</v>
      </c>
      <c r="I590" s="27">
        <f t="shared" si="317"/>
        <v>0</v>
      </c>
      <c r="J590" s="28">
        <f t="shared" si="317"/>
        <v>0</v>
      </c>
      <c r="K590" s="42">
        <f t="shared" si="317"/>
        <v>0</v>
      </c>
      <c r="L590" s="16">
        <f>$E$6</f>
        <v>0.23</v>
      </c>
      <c r="M590" s="27">
        <f>M580+M582+M584+M586+M588</f>
        <v>0</v>
      </c>
      <c r="N590" s="28">
        <f>N580+N582+N584+N586+N588</f>
        <v>0</v>
      </c>
    </row>
    <row r="591" spans="1:14" ht="12.75" customHeight="1">
      <c r="A591" s="336">
        <f>A579+1</f>
        <v>46</v>
      </c>
      <c r="B591" s="339" t="s">
        <v>65</v>
      </c>
      <c r="C591" s="342" t="s">
        <v>176</v>
      </c>
      <c r="D591" s="344">
        <v>0</v>
      </c>
      <c r="E591" s="29">
        <f>2*5</f>
        <v>10</v>
      </c>
      <c r="F591" s="7">
        <f>F$5</f>
        <v>0</v>
      </c>
      <c r="G591" s="39">
        <f>D591*E591*F591*(J$5+J$6+J$7+J$8)</f>
        <v>0</v>
      </c>
      <c r="H591" s="6" t="str">
        <f aca="true" t="shared" si="318" ref="H591:H599">$E$5</f>
        <v>zw</v>
      </c>
      <c r="I591" s="31">
        <f>IF(H591="zw",0,G591*H591)</f>
        <v>0</v>
      </c>
      <c r="J591" s="32">
        <f>G591+I591</f>
        <v>0</v>
      </c>
      <c r="K591" s="30">
        <f>G591/N$6</f>
        <v>0</v>
      </c>
      <c r="L591" s="6" t="str">
        <f>$E$5</f>
        <v>zw</v>
      </c>
      <c r="M591" s="31">
        <f>IF(L591="zw",0,K591*L591)</f>
        <v>0</v>
      </c>
      <c r="N591" s="32">
        <f>K591+M591</f>
        <v>0</v>
      </c>
    </row>
    <row r="592" spans="1:14" ht="12.75" customHeight="1">
      <c r="A592" s="336"/>
      <c r="B592" s="340"/>
      <c r="C592" s="343"/>
      <c r="D592" s="327"/>
      <c r="E592" s="17">
        <f>E591</f>
        <v>10</v>
      </c>
      <c r="F592" s="11">
        <f>F$6</f>
        <v>0</v>
      </c>
      <c r="G592" s="40">
        <f>D591*E592*F592*(J$5+J$6+J$7+J$8)</f>
        <v>0</v>
      </c>
      <c r="H592" s="10">
        <f aca="true" t="shared" si="319" ref="H592:H600">$E$6</f>
        <v>0.23</v>
      </c>
      <c r="I592" s="19">
        <f>IF(H592="zw",0,G592*H592)</f>
        <v>0</v>
      </c>
      <c r="J592" s="20">
        <f>G592+I592</f>
        <v>0</v>
      </c>
      <c r="K592" s="18">
        <f>G592/N$6</f>
        <v>0</v>
      </c>
      <c r="L592" s="10">
        <f>$E$6</f>
        <v>0.23</v>
      </c>
      <c r="M592" s="19">
        <f>IF(L592="zw",0,K592*L592)</f>
        <v>0</v>
      </c>
      <c r="N592" s="20">
        <f>K592+M592</f>
        <v>0</v>
      </c>
    </row>
    <row r="593" spans="1:14" ht="12.75" customHeight="1">
      <c r="A593" s="336"/>
      <c r="B593" s="340"/>
      <c r="C593" s="325" t="s">
        <v>9</v>
      </c>
      <c r="D593" s="327">
        <v>0</v>
      </c>
      <c r="E593" s="17">
        <f>E592</f>
        <v>10</v>
      </c>
      <c r="F593" s="11">
        <f>F$7</f>
        <v>0</v>
      </c>
      <c r="G593" s="40">
        <f>D593*E593*F593*(J$5+J$6+J$7+J$8)</f>
        <v>0</v>
      </c>
      <c r="H593" s="10" t="str">
        <f t="shared" si="318"/>
        <v>zw</v>
      </c>
      <c r="I593" s="19">
        <f aca="true" t="shared" si="320" ref="I593:I600">IF(H593="zw",0,G593*H593)</f>
        <v>0</v>
      </c>
      <c r="J593" s="20">
        <f aca="true" t="shared" si="321" ref="J593:J600">G593+I593</f>
        <v>0</v>
      </c>
      <c r="K593" s="18">
        <f aca="true" t="shared" si="322" ref="K593:K600">G593/N$6</f>
        <v>0</v>
      </c>
      <c r="L593" s="10" t="str">
        <f>$E$5</f>
        <v>zw</v>
      </c>
      <c r="M593" s="19">
        <f aca="true" t="shared" si="323" ref="M593:M600">IF(L593="zw",0,K593*L593)</f>
        <v>0</v>
      </c>
      <c r="N593" s="20">
        <f aca="true" t="shared" si="324" ref="N593:N600">K593+M593</f>
        <v>0</v>
      </c>
    </row>
    <row r="594" spans="1:14" ht="12.75" customHeight="1">
      <c r="A594" s="336"/>
      <c r="B594" s="340"/>
      <c r="C594" s="325"/>
      <c r="D594" s="327"/>
      <c r="E594" s="17">
        <f aca="true" t="shared" si="325" ref="E594:E600">E593</f>
        <v>10</v>
      </c>
      <c r="F594" s="11">
        <f>F$8</f>
        <v>0</v>
      </c>
      <c r="G594" s="40">
        <f>D593*E594*F594*(J$5+J$6+J$7+J$8)</f>
        <v>0</v>
      </c>
      <c r="H594" s="10">
        <f t="shared" si="319"/>
        <v>0.23</v>
      </c>
      <c r="I594" s="19">
        <f t="shared" si="320"/>
        <v>0</v>
      </c>
      <c r="J594" s="20">
        <f t="shared" si="321"/>
        <v>0</v>
      </c>
      <c r="K594" s="18">
        <f t="shared" si="322"/>
        <v>0</v>
      </c>
      <c r="L594" s="10">
        <f>$E$6</f>
        <v>0.23</v>
      </c>
      <c r="M594" s="19">
        <f t="shared" si="323"/>
        <v>0</v>
      </c>
      <c r="N594" s="20">
        <f t="shared" si="324"/>
        <v>0</v>
      </c>
    </row>
    <row r="595" spans="1:14" ht="12.75" customHeight="1">
      <c r="A595" s="336"/>
      <c r="B595" s="340"/>
      <c r="C595" s="325" t="s">
        <v>10</v>
      </c>
      <c r="D595" s="327">
        <v>0</v>
      </c>
      <c r="E595" s="17">
        <f t="shared" si="325"/>
        <v>10</v>
      </c>
      <c r="F595" s="11">
        <f>F$9</f>
        <v>0</v>
      </c>
      <c r="G595" s="40">
        <f>D595*E595*F595*(J$5+J$6+J$7+J$8)</f>
        <v>0</v>
      </c>
      <c r="H595" s="10" t="str">
        <f t="shared" si="318"/>
        <v>zw</v>
      </c>
      <c r="I595" s="19">
        <f t="shared" si="320"/>
        <v>0</v>
      </c>
      <c r="J595" s="20">
        <f t="shared" si="321"/>
        <v>0</v>
      </c>
      <c r="K595" s="18">
        <f t="shared" si="322"/>
        <v>0</v>
      </c>
      <c r="L595" s="10" t="str">
        <f>$E$5</f>
        <v>zw</v>
      </c>
      <c r="M595" s="19">
        <f t="shared" si="323"/>
        <v>0</v>
      </c>
      <c r="N595" s="20">
        <f t="shared" si="324"/>
        <v>0</v>
      </c>
    </row>
    <row r="596" spans="1:14" ht="12.75" customHeight="1">
      <c r="A596" s="336"/>
      <c r="B596" s="340"/>
      <c r="C596" s="325"/>
      <c r="D596" s="327"/>
      <c r="E596" s="17">
        <f t="shared" si="325"/>
        <v>10</v>
      </c>
      <c r="F596" s="11">
        <f>F$10</f>
        <v>0</v>
      </c>
      <c r="G596" s="40">
        <f>D595*E596*F596*(J$5+J$6+J$7+J$8)</f>
        <v>0</v>
      </c>
      <c r="H596" s="10">
        <f t="shared" si="319"/>
        <v>0.23</v>
      </c>
      <c r="I596" s="19">
        <f t="shared" si="320"/>
        <v>0</v>
      </c>
      <c r="J596" s="20">
        <f t="shared" si="321"/>
        <v>0</v>
      </c>
      <c r="K596" s="18">
        <f t="shared" si="322"/>
        <v>0</v>
      </c>
      <c r="L596" s="10">
        <f>$E$6</f>
        <v>0.23</v>
      </c>
      <c r="M596" s="19">
        <f t="shared" si="323"/>
        <v>0</v>
      </c>
      <c r="N596" s="20">
        <f t="shared" si="324"/>
        <v>0</v>
      </c>
    </row>
    <row r="597" spans="1:14" ht="12.75" customHeight="1">
      <c r="A597" s="336"/>
      <c r="B597" s="340"/>
      <c r="C597" s="325" t="s">
        <v>11</v>
      </c>
      <c r="D597" s="327">
        <v>0</v>
      </c>
      <c r="E597" s="17">
        <f t="shared" si="325"/>
        <v>10</v>
      </c>
      <c r="F597" s="11">
        <f>F$11</f>
        <v>0</v>
      </c>
      <c r="G597" s="40">
        <f>D597*E597*F597*(J$5+J$6+J$7+J$8)</f>
        <v>0</v>
      </c>
      <c r="H597" s="10" t="str">
        <f t="shared" si="318"/>
        <v>zw</v>
      </c>
      <c r="I597" s="19">
        <f t="shared" si="320"/>
        <v>0</v>
      </c>
      <c r="J597" s="20">
        <f t="shared" si="321"/>
        <v>0</v>
      </c>
      <c r="K597" s="18">
        <f t="shared" si="322"/>
        <v>0</v>
      </c>
      <c r="L597" s="10" t="str">
        <f>$E$5</f>
        <v>zw</v>
      </c>
      <c r="M597" s="19">
        <f t="shared" si="323"/>
        <v>0</v>
      </c>
      <c r="N597" s="20">
        <f t="shared" si="324"/>
        <v>0</v>
      </c>
    </row>
    <row r="598" spans="1:14" ht="12.75" customHeight="1">
      <c r="A598" s="336"/>
      <c r="B598" s="340"/>
      <c r="C598" s="325"/>
      <c r="D598" s="327"/>
      <c r="E598" s="17">
        <f t="shared" si="325"/>
        <v>10</v>
      </c>
      <c r="F598" s="11">
        <f>F$12</f>
        <v>0</v>
      </c>
      <c r="G598" s="40">
        <f>D597*E598*F598*(J$5+J$6+J$7+J$8)</f>
        <v>0</v>
      </c>
      <c r="H598" s="10">
        <f t="shared" si="319"/>
        <v>0.23</v>
      </c>
      <c r="I598" s="19">
        <f t="shared" si="320"/>
        <v>0</v>
      </c>
      <c r="J598" s="20">
        <f t="shared" si="321"/>
        <v>0</v>
      </c>
      <c r="K598" s="18">
        <f t="shared" si="322"/>
        <v>0</v>
      </c>
      <c r="L598" s="10">
        <f>$E$6</f>
        <v>0.23</v>
      </c>
      <c r="M598" s="19">
        <f t="shared" si="323"/>
        <v>0</v>
      </c>
      <c r="N598" s="20">
        <f t="shared" si="324"/>
        <v>0</v>
      </c>
    </row>
    <row r="599" spans="1:14" ht="12.75" customHeight="1">
      <c r="A599" s="336"/>
      <c r="B599" s="340"/>
      <c r="C599" s="325" t="s">
        <v>12</v>
      </c>
      <c r="D599" s="327">
        <v>182.53</v>
      </c>
      <c r="E599" s="17">
        <f t="shared" si="325"/>
        <v>10</v>
      </c>
      <c r="F599" s="11">
        <f>F$13</f>
        <v>0</v>
      </c>
      <c r="G599" s="40">
        <f>D599*E599*F599*(J$5+J$6+J$7+J$8)</f>
        <v>0</v>
      </c>
      <c r="H599" s="10" t="str">
        <f t="shared" si="318"/>
        <v>zw</v>
      </c>
      <c r="I599" s="19">
        <f t="shared" si="320"/>
        <v>0</v>
      </c>
      <c r="J599" s="20">
        <f t="shared" si="321"/>
        <v>0</v>
      </c>
      <c r="K599" s="18">
        <f t="shared" si="322"/>
        <v>0</v>
      </c>
      <c r="L599" s="10" t="str">
        <f>$E$5</f>
        <v>zw</v>
      </c>
      <c r="M599" s="19">
        <f t="shared" si="323"/>
        <v>0</v>
      </c>
      <c r="N599" s="20">
        <f t="shared" si="324"/>
        <v>0</v>
      </c>
    </row>
    <row r="600" spans="1:14" ht="12.75" customHeight="1" thickBot="1">
      <c r="A600" s="336"/>
      <c r="B600" s="341"/>
      <c r="C600" s="326"/>
      <c r="D600" s="328"/>
      <c r="E600" s="17">
        <f t="shared" si="325"/>
        <v>10</v>
      </c>
      <c r="F600" s="168">
        <f>F$14</f>
        <v>0</v>
      </c>
      <c r="G600" s="169">
        <f>D599*E600*F600*(J$5+J$6+J$7+J$8)</f>
        <v>0</v>
      </c>
      <c r="H600" s="21">
        <f t="shared" si="319"/>
        <v>0.23</v>
      </c>
      <c r="I600" s="22">
        <f t="shared" si="320"/>
        <v>0</v>
      </c>
      <c r="J600" s="23">
        <f t="shared" si="321"/>
        <v>0</v>
      </c>
      <c r="K600" s="170">
        <f t="shared" si="322"/>
        <v>0</v>
      </c>
      <c r="L600" s="21">
        <f>$E$6</f>
        <v>0.23</v>
      </c>
      <c r="M600" s="22">
        <f t="shared" si="323"/>
        <v>0</v>
      </c>
      <c r="N600" s="23">
        <f t="shared" si="324"/>
        <v>0</v>
      </c>
    </row>
    <row r="601" spans="1:14" ht="12.75" customHeight="1">
      <c r="A601" s="337"/>
      <c r="B601" s="329" t="s">
        <v>209</v>
      </c>
      <c r="C601" s="330"/>
      <c r="D601" s="333">
        <f>SUM(D591:D600)</f>
        <v>182.53</v>
      </c>
      <c r="E601" s="321" t="s">
        <v>18</v>
      </c>
      <c r="F601" s="323" t="s">
        <v>18</v>
      </c>
      <c r="G601" s="41">
        <f>G591+G593+G595+G597+G599</f>
        <v>0</v>
      </c>
      <c r="H601" s="171" t="str">
        <f>$E$5</f>
        <v>zw</v>
      </c>
      <c r="I601" s="25">
        <f aca="true" t="shared" si="326" ref="I601:K602">I591+I593+I595+I597+I599</f>
        <v>0</v>
      </c>
      <c r="J601" s="26">
        <f t="shared" si="326"/>
        <v>0</v>
      </c>
      <c r="K601" s="41">
        <f t="shared" si="326"/>
        <v>0</v>
      </c>
      <c r="L601" s="171" t="str">
        <f>$E$5</f>
        <v>zw</v>
      </c>
      <c r="M601" s="25">
        <f>M591+M593+M595+M597+M599</f>
        <v>0</v>
      </c>
      <c r="N601" s="26">
        <f>N591+N593+N595+N597+N599</f>
        <v>0</v>
      </c>
    </row>
    <row r="602" spans="1:14" ht="12.75" customHeight="1" thickBot="1">
      <c r="A602" s="338"/>
      <c r="B602" s="331"/>
      <c r="C602" s="332"/>
      <c r="D602" s="334"/>
      <c r="E602" s="322"/>
      <c r="F602" s="324"/>
      <c r="G602" s="42">
        <f>G592+G594+G596+G598+G600</f>
        <v>0</v>
      </c>
      <c r="H602" s="16">
        <f>$E$6</f>
        <v>0.23</v>
      </c>
      <c r="I602" s="27">
        <f t="shared" si="326"/>
        <v>0</v>
      </c>
      <c r="J602" s="28">
        <f t="shared" si="326"/>
        <v>0</v>
      </c>
      <c r="K602" s="42">
        <f t="shared" si="326"/>
        <v>0</v>
      </c>
      <c r="L602" s="16">
        <f>$E$6</f>
        <v>0.23</v>
      </c>
      <c r="M602" s="27">
        <f>M592+M594+M596+M598+M600</f>
        <v>0</v>
      </c>
      <c r="N602" s="28">
        <f>N592+N594+N596+N598+N600</f>
        <v>0</v>
      </c>
    </row>
    <row r="603" spans="1:14" ht="12.75" customHeight="1">
      <c r="A603" s="336">
        <f>A591+1</f>
        <v>47</v>
      </c>
      <c r="B603" s="339" t="s">
        <v>186</v>
      </c>
      <c r="C603" s="342" t="s">
        <v>176</v>
      </c>
      <c r="D603" s="344">
        <v>0</v>
      </c>
      <c r="E603" s="29">
        <f>12*7</f>
        <v>84</v>
      </c>
      <c r="F603" s="7">
        <f>F$5</f>
        <v>0</v>
      </c>
      <c r="G603" s="39">
        <f>D603*E603*F603*(J$5+J$6+J$7+J$8)</f>
        <v>0</v>
      </c>
      <c r="H603" s="6" t="str">
        <f aca="true" t="shared" si="327" ref="H603:H611">$E$5</f>
        <v>zw</v>
      </c>
      <c r="I603" s="31">
        <f>IF(H603="zw",0,G603*H603)</f>
        <v>0</v>
      </c>
      <c r="J603" s="32">
        <f>G603+I603</f>
        <v>0</v>
      </c>
      <c r="K603" s="30">
        <f>G603/N$6</f>
        <v>0</v>
      </c>
      <c r="L603" s="6" t="str">
        <f>$E$5</f>
        <v>zw</v>
      </c>
      <c r="M603" s="31">
        <f>IF(L603="zw",0,K603*L603)</f>
        <v>0</v>
      </c>
      <c r="N603" s="32">
        <f>K603+M603</f>
        <v>0</v>
      </c>
    </row>
    <row r="604" spans="1:14" ht="12.75" customHeight="1">
      <c r="A604" s="336"/>
      <c r="B604" s="340"/>
      <c r="C604" s="343"/>
      <c r="D604" s="327"/>
      <c r="E604" s="17">
        <f>E603</f>
        <v>84</v>
      </c>
      <c r="F604" s="11">
        <f>F$6</f>
        <v>0</v>
      </c>
      <c r="G604" s="40">
        <f>D603*E604*F604*(J$5+J$6+J$7+J$8)</f>
        <v>0</v>
      </c>
      <c r="H604" s="10">
        <f aca="true" t="shared" si="328" ref="H604:H612">$E$6</f>
        <v>0.23</v>
      </c>
      <c r="I604" s="19">
        <f>IF(H604="zw",0,G604*H604)</f>
        <v>0</v>
      </c>
      <c r="J604" s="20">
        <f>G604+I604</f>
        <v>0</v>
      </c>
      <c r="K604" s="18">
        <f>G604/N$6</f>
        <v>0</v>
      </c>
      <c r="L604" s="10">
        <f>$E$6</f>
        <v>0.23</v>
      </c>
      <c r="M604" s="19">
        <f>IF(L604="zw",0,K604*L604)</f>
        <v>0</v>
      </c>
      <c r="N604" s="20">
        <f>K604+M604</f>
        <v>0</v>
      </c>
    </row>
    <row r="605" spans="1:14" ht="12.75" customHeight="1">
      <c r="A605" s="336"/>
      <c r="B605" s="340"/>
      <c r="C605" s="325" t="s">
        <v>9</v>
      </c>
      <c r="D605" s="347">
        <v>0</v>
      </c>
      <c r="E605" s="17">
        <f>E604</f>
        <v>84</v>
      </c>
      <c r="F605" s="11">
        <f>F$7</f>
        <v>0</v>
      </c>
      <c r="G605" s="40">
        <f>D605*E605*F605*(J$5+J$6+J$7+J$8)</f>
        <v>0</v>
      </c>
      <c r="H605" s="10" t="str">
        <f t="shared" si="327"/>
        <v>zw</v>
      </c>
      <c r="I605" s="19">
        <f aca="true" t="shared" si="329" ref="I605:I612">IF(H605="zw",0,G605*H605)</f>
        <v>0</v>
      </c>
      <c r="J605" s="20">
        <f aca="true" t="shared" si="330" ref="J605:J612">G605+I605</f>
        <v>0</v>
      </c>
      <c r="K605" s="18">
        <f aca="true" t="shared" si="331" ref="K605:K612">G605/N$6</f>
        <v>0</v>
      </c>
      <c r="L605" s="10" t="str">
        <f>$E$5</f>
        <v>zw</v>
      </c>
      <c r="M605" s="19">
        <f aca="true" t="shared" si="332" ref="M605:M612">IF(L605="zw",0,K605*L605)</f>
        <v>0</v>
      </c>
      <c r="N605" s="20">
        <f aca="true" t="shared" si="333" ref="N605:N612">K605+M605</f>
        <v>0</v>
      </c>
    </row>
    <row r="606" spans="1:14" ht="12.75" customHeight="1">
      <c r="A606" s="336"/>
      <c r="B606" s="340"/>
      <c r="C606" s="325"/>
      <c r="D606" s="281"/>
      <c r="E606" s="17">
        <f aca="true" t="shared" si="334" ref="E606:E612">E605</f>
        <v>84</v>
      </c>
      <c r="F606" s="11">
        <f>F$8</f>
        <v>0</v>
      </c>
      <c r="G606" s="40">
        <f>D605*E606*F606*(J$5+J$6+J$7+J$8)</f>
        <v>0</v>
      </c>
      <c r="H606" s="10">
        <f t="shared" si="328"/>
        <v>0.23</v>
      </c>
      <c r="I606" s="19">
        <f t="shared" si="329"/>
        <v>0</v>
      </c>
      <c r="J606" s="20">
        <f t="shared" si="330"/>
        <v>0</v>
      </c>
      <c r="K606" s="18">
        <f t="shared" si="331"/>
        <v>0</v>
      </c>
      <c r="L606" s="10">
        <f>$E$6</f>
        <v>0.23</v>
      </c>
      <c r="M606" s="19">
        <f t="shared" si="332"/>
        <v>0</v>
      </c>
      <c r="N606" s="20">
        <f t="shared" si="333"/>
        <v>0</v>
      </c>
    </row>
    <row r="607" spans="1:14" ht="12.75" customHeight="1">
      <c r="A607" s="336"/>
      <c r="B607" s="340"/>
      <c r="C607" s="325" t="s">
        <v>10</v>
      </c>
      <c r="D607" s="347">
        <v>51.53</v>
      </c>
      <c r="E607" s="17">
        <f t="shared" si="334"/>
        <v>84</v>
      </c>
      <c r="F607" s="11">
        <f>F$9</f>
        <v>0</v>
      </c>
      <c r="G607" s="40">
        <f>D607*E607*F607*(J$5+J$6+J$7+J$8)</f>
        <v>0</v>
      </c>
      <c r="H607" s="10" t="str">
        <f t="shared" si="327"/>
        <v>zw</v>
      </c>
      <c r="I607" s="19">
        <f t="shared" si="329"/>
        <v>0</v>
      </c>
      <c r="J607" s="20">
        <f t="shared" si="330"/>
        <v>0</v>
      </c>
      <c r="K607" s="18">
        <f t="shared" si="331"/>
        <v>0</v>
      </c>
      <c r="L607" s="10" t="str">
        <f>$E$5</f>
        <v>zw</v>
      </c>
      <c r="M607" s="19">
        <f t="shared" si="332"/>
        <v>0</v>
      </c>
      <c r="N607" s="20">
        <f t="shared" si="333"/>
        <v>0</v>
      </c>
    </row>
    <row r="608" spans="1:14" ht="12.75" customHeight="1">
      <c r="A608" s="336"/>
      <c r="B608" s="340"/>
      <c r="C608" s="325"/>
      <c r="D608" s="281"/>
      <c r="E608" s="17">
        <f t="shared" si="334"/>
        <v>84</v>
      </c>
      <c r="F608" s="11">
        <f>F$10</f>
        <v>0</v>
      </c>
      <c r="G608" s="40">
        <f>D607*E608*F608*(J$5+J$6+J$7+J$8)</f>
        <v>0</v>
      </c>
      <c r="H608" s="10">
        <f t="shared" si="328"/>
        <v>0.23</v>
      </c>
      <c r="I608" s="19">
        <f t="shared" si="329"/>
        <v>0</v>
      </c>
      <c r="J608" s="20">
        <f t="shared" si="330"/>
        <v>0</v>
      </c>
      <c r="K608" s="18">
        <f t="shared" si="331"/>
        <v>0</v>
      </c>
      <c r="L608" s="10">
        <f>$E$6</f>
        <v>0.23</v>
      </c>
      <c r="M608" s="19">
        <f t="shared" si="332"/>
        <v>0</v>
      </c>
      <c r="N608" s="20">
        <f t="shared" si="333"/>
        <v>0</v>
      </c>
    </row>
    <row r="609" spans="1:14" ht="12.75" customHeight="1">
      <c r="A609" s="336"/>
      <c r="B609" s="340"/>
      <c r="C609" s="325" t="s">
        <v>11</v>
      </c>
      <c r="D609" s="347">
        <v>0</v>
      </c>
      <c r="E609" s="17">
        <f t="shared" si="334"/>
        <v>84</v>
      </c>
      <c r="F609" s="11">
        <f>F$11</f>
        <v>0</v>
      </c>
      <c r="G609" s="40">
        <f>D609*E609*F609*(J$5+J$6+J$7+J$8)</f>
        <v>0</v>
      </c>
      <c r="H609" s="10" t="str">
        <f t="shared" si="327"/>
        <v>zw</v>
      </c>
      <c r="I609" s="19">
        <f t="shared" si="329"/>
        <v>0</v>
      </c>
      <c r="J609" s="20">
        <f t="shared" si="330"/>
        <v>0</v>
      </c>
      <c r="K609" s="18">
        <f t="shared" si="331"/>
        <v>0</v>
      </c>
      <c r="L609" s="10" t="str">
        <f>$E$5</f>
        <v>zw</v>
      </c>
      <c r="M609" s="19">
        <f t="shared" si="332"/>
        <v>0</v>
      </c>
      <c r="N609" s="20">
        <f t="shared" si="333"/>
        <v>0</v>
      </c>
    </row>
    <row r="610" spans="1:14" ht="12.75" customHeight="1">
      <c r="A610" s="336"/>
      <c r="B610" s="340"/>
      <c r="C610" s="325"/>
      <c r="D610" s="281"/>
      <c r="E610" s="17">
        <f t="shared" si="334"/>
        <v>84</v>
      </c>
      <c r="F610" s="11">
        <f>F$12</f>
        <v>0</v>
      </c>
      <c r="G610" s="40">
        <f>D609*E610*F610*(J$5+J$6+J$7+J$8)</f>
        <v>0</v>
      </c>
      <c r="H610" s="10">
        <f t="shared" si="328"/>
        <v>0.23</v>
      </c>
      <c r="I610" s="19">
        <f t="shared" si="329"/>
        <v>0</v>
      </c>
      <c r="J610" s="20">
        <f t="shared" si="330"/>
        <v>0</v>
      </c>
      <c r="K610" s="18">
        <f t="shared" si="331"/>
        <v>0</v>
      </c>
      <c r="L610" s="10">
        <f>$E$6</f>
        <v>0.23</v>
      </c>
      <c r="M610" s="19">
        <f t="shared" si="332"/>
        <v>0</v>
      </c>
      <c r="N610" s="20">
        <f t="shared" si="333"/>
        <v>0</v>
      </c>
    </row>
    <row r="611" spans="1:14" ht="12.75" customHeight="1">
      <c r="A611" s="336"/>
      <c r="B611" s="340"/>
      <c r="C611" s="325" t="s">
        <v>12</v>
      </c>
      <c r="D611" s="347">
        <v>0</v>
      </c>
      <c r="E611" s="17">
        <f t="shared" si="334"/>
        <v>84</v>
      </c>
      <c r="F611" s="11">
        <f>F$13</f>
        <v>0</v>
      </c>
      <c r="G611" s="40">
        <f>D611*E611*F611*(J$5+J$6+J$7+J$8)</f>
        <v>0</v>
      </c>
      <c r="H611" s="10" t="str">
        <f t="shared" si="327"/>
        <v>zw</v>
      </c>
      <c r="I611" s="19">
        <f t="shared" si="329"/>
        <v>0</v>
      </c>
      <c r="J611" s="20">
        <f t="shared" si="330"/>
        <v>0</v>
      </c>
      <c r="K611" s="18">
        <f t="shared" si="331"/>
        <v>0</v>
      </c>
      <c r="L611" s="10" t="str">
        <f>$E$5</f>
        <v>zw</v>
      </c>
      <c r="M611" s="19">
        <f t="shared" si="332"/>
        <v>0</v>
      </c>
      <c r="N611" s="20">
        <f t="shared" si="333"/>
        <v>0</v>
      </c>
    </row>
    <row r="612" spans="1:14" ht="12.75" customHeight="1" thickBot="1">
      <c r="A612" s="336"/>
      <c r="B612" s="340"/>
      <c r="C612" s="326"/>
      <c r="D612" s="348"/>
      <c r="E612" s="167">
        <f t="shared" si="334"/>
        <v>84</v>
      </c>
      <c r="F612" s="168">
        <f>F$14</f>
        <v>0</v>
      </c>
      <c r="G612" s="169">
        <f>D611*E612*F612*(J$5+J$6+J$7+J$8)</f>
        <v>0</v>
      </c>
      <c r="H612" s="21">
        <f t="shared" si="328"/>
        <v>0.23</v>
      </c>
      <c r="I612" s="22">
        <f t="shared" si="329"/>
        <v>0</v>
      </c>
      <c r="J612" s="23">
        <f t="shared" si="330"/>
        <v>0</v>
      </c>
      <c r="K612" s="170">
        <f t="shared" si="331"/>
        <v>0</v>
      </c>
      <c r="L612" s="21">
        <f>$E$6</f>
        <v>0.23</v>
      </c>
      <c r="M612" s="22">
        <f t="shared" si="332"/>
        <v>0</v>
      </c>
      <c r="N612" s="23">
        <f t="shared" si="333"/>
        <v>0</v>
      </c>
    </row>
    <row r="613" spans="1:14" ht="12.75" customHeight="1">
      <c r="A613" s="337"/>
      <c r="B613" s="329" t="s">
        <v>210</v>
      </c>
      <c r="C613" s="330"/>
      <c r="D613" s="333">
        <f>SUM(D603:D612)</f>
        <v>51.53</v>
      </c>
      <c r="E613" s="321" t="s">
        <v>18</v>
      </c>
      <c r="F613" s="323" t="s">
        <v>18</v>
      </c>
      <c r="G613" s="41">
        <f>G603+G605+G607+G609+G611</f>
        <v>0</v>
      </c>
      <c r="H613" s="171" t="str">
        <f>$E$5</f>
        <v>zw</v>
      </c>
      <c r="I613" s="25">
        <f aca="true" t="shared" si="335" ref="I613:K614">I603+I605+I607+I609+I611</f>
        <v>0</v>
      </c>
      <c r="J613" s="26">
        <f t="shared" si="335"/>
        <v>0</v>
      </c>
      <c r="K613" s="41">
        <f t="shared" si="335"/>
        <v>0</v>
      </c>
      <c r="L613" s="171" t="str">
        <f>$E$5</f>
        <v>zw</v>
      </c>
      <c r="M613" s="25">
        <f>M603+M605+M607+M609+M611</f>
        <v>0</v>
      </c>
      <c r="N613" s="26">
        <f>N603+N605+N607+N609+N611</f>
        <v>0</v>
      </c>
    </row>
    <row r="614" spans="1:14" ht="12.75" customHeight="1" thickBot="1">
      <c r="A614" s="338"/>
      <c r="B614" s="331"/>
      <c r="C614" s="332"/>
      <c r="D614" s="334"/>
      <c r="E614" s="322"/>
      <c r="F614" s="324"/>
      <c r="G614" s="42">
        <f>G604+G606+G608+G610+G612</f>
        <v>0</v>
      </c>
      <c r="H614" s="16">
        <f>$E$6</f>
        <v>0.23</v>
      </c>
      <c r="I614" s="27">
        <f t="shared" si="335"/>
        <v>0</v>
      </c>
      <c r="J614" s="28">
        <f t="shared" si="335"/>
        <v>0</v>
      </c>
      <c r="K614" s="42">
        <f t="shared" si="335"/>
        <v>0</v>
      </c>
      <c r="L614" s="16">
        <f>$E$6</f>
        <v>0.23</v>
      </c>
      <c r="M614" s="27">
        <f>M604+M606+M608+M610+M612</f>
        <v>0</v>
      </c>
      <c r="N614" s="28">
        <f>N604+N606+N608+N610+N612</f>
        <v>0</v>
      </c>
    </row>
    <row r="615" spans="1:14" ht="12.75" customHeight="1" thickBot="1">
      <c r="A615" s="245"/>
      <c r="B615" s="267"/>
      <c r="C615" s="264"/>
      <c r="D615" s="268"/>
      <c r="E615" s="265"/>
      <c r="F615" s="266"/>
      <c r="G615" s="246"/>
      <c r="H615" s="247"/>
      <c r="I615" s="162"/>
      <c r="J615" s="269"/>
      <c r="K615" s="246"/>
      <c r="L615" s="247"/>
      <c r="M615" s="162"/>
      <c r="N615" s="269"/>
    </row>
    <row r="616" spans="1:15" ht="12.75" customHeight="1" thickBot="1">
      <c r="A616" s="33">
        <v>1</v>
      </c>
      <c r="B616" s="287">
        <v>2</v>
      </c>
      <c r="C616" s="288">
        <v>3</v>
      </c>
      <c r="D616" s="38">
        <v>4</v>
      </c>
      <c r="E616" s="34">
        <v>5</v>
      </c>
      <c r="F616" s="43" t="s">
        <v>53</v>
      </c>
      <c r="G616" s="38">
        <v>7</v>
      </c>
      <c r="H616" s="35">
        <v>8</v>
      </c>
      <c r="I616" s="36">
        <v>9</v>
      </c>
      <c r="J616" s="37">
        <v>10</v>
      </c>
      <c r="K616" s="34">
        <v>11</v>
      </c>
      <c r="L616" s="35">
        <v>12</v>
      </c>
      <c r="M616" s="36">
        <v>13</v>
      </c>
      <c r="N616" s="37">
        <v>14</v>
      </c>
      <c r="O616" s="14"/>
    </row>
    <row r="617" spans="1:14" ht="12.75" customHeight="1">
      <c r="A617" s="335">
        <f>A603+1</f>
        <v>48</v>
      </c>
      <c r="B617" s="339" t="s">
        <v>205</v>
      </c>
      <c r="C617" s="342" t="s">
        <v>176</v>
      </c>
      <c r="D617" s="344">
        <v>0</v>
      </c>
      <c r="E617" s="29">
        <v>0</v>
      </c>
      <c r="F617" s="7">
        <f>F$5</f>
        <v>0</v>
      </c>
      <c r="G617" s="39">
        <f>D617*E617*F617*(J$5+J$6+J$7+J$8)</f>
        <v>0</v>
      </c>
      <c r="H617" s="6" t="str">
        <f>$E$5</f>
        <v>zw</v>
      </c>
      <c r="I617" s="31">
        <f aca="true" t="shared" si="336" ref="I617:I626">IF(H617="zw",0,G617*H617)</f>
        <v>0</v>
      </c>
      <c r="J617" s="32">
        <f aca="true" t="shared" si="337" ref="J617:J626">G617+I617</f>
        <v>0</v>
      </c>
      <c r="K617" s="30">
        <f aca="true" t="shared" si="338" ref="K617:K626">G617/N$6</f>
        <v>0</v>
      </c>
      <c r="L617" s="6" t="str">
        <f>$E$5</f>
        <v>zw</v>
      </c>
      <c r="M617" s="31">
        <f aca="true" t="shared" si="339" ref="M617:M626">IF(L617="zw",0,K617*L617)</f>
        <v>0</v>
      </c>
      <c r="N617" s="32">
        <f aca="true" t="shared" si="340" ref="N617:N626">K617+M617</f>
        <v>0</v>
      </c>
    </row>
    <row r="618" spans="1:14" ht="12.75" customHeight="1">
      <c r="A618" s="336"/>
      <c r="B618" s="340"/>
      <c r="C618" s="343"/>
      <c r="D618" s="327"/>
      <c r="E618" s="17">
        <f>E617</f>
        <v>0</v>
      </c>
      <c r="F618" s="11">
        <f>F$6</f>
        <v>0</v>
      </c>
      <c r="G618" s="40">
        <f>D617*E618*F618*(J$5+J$6+J$7+J$8)</f>
        <v>0</v>
      </c>
      <c r="H618" s="10">
        <f>$E$6</f>
        <v>0.23</v>
      </c>
      <c r="I618" s="19">
        <f t="shared" si="336"/>
        <v>0</v>
      </c>
      <c r="J618" s="20">
        <f t="shared" si="337"/>
        <v>0</v>
      </c>
      <c r="K618" s="18">
        <f t="shared" si="338"/>
        <v>0</v>
      </c>
      <c r="L618" s="10">
        <f>$E$6</f>
        <v>0.23</v>
      </c>
      <c r="M618" s="19">
        <f t="shared" si="339"/>
        <v>0</v>
      </c>
      <c r="N618" s="20">
        <f t="shared" si="340"/>
        <v>0</v>
      </c>
    </row>
    <row r="619" spans="1:14" ht="12.75" customHeight="1">
      <c r="A619" s="336"/>
      <c r="B619" s="340"/>
      <c r="C619" s="325" t="s">
        <v>9</v>
      </c>
      <c r="D619" s="327">
        <v>0</v>
      </c>
      <c r="E619" s="17">
        <f>E618</f>
        <v>0</v>
      </c>
      <c r="F619" s="11">
        <f>F$7</f>
        <v>0</v>
      </c>
      <c r="G619" s="40">
        <f>D619*E619*F619*(J$5+J$6+J$7+J$8)</f>
        <v>0</v>
      </c>
      <c r="H619" s="10" t="str">
        <f>$E$5</f>
        <v>zw</v>
      </c>
      <c r="I619" s="19">
        <f t="shared" si="336"/>
        <v>0</v>
      </c>
      <c r="J619" s="20">
        <f t="shared" si="337"/>
        <v>0</v>
      </c>
      <c r="K619" s="18">
        <f t="shared" si="338"/>
        <v>0</v>
      </c>
      <c r="L619" s="10" t="str">
        <f>$E$5</f>
        <v>zw</v>
      </c>
      <c r="M619" s="19">
        <f t="shared" si="339"/>
        <v>0</v>
      </c>
      <c r="N619" s="20">
        <f t="shared" si="340"/>
        <v>0</v>
      </c>
    </row>
    <row r="620" spans="1:14" ht="12.75" customHeight="1">
      <c r="A620" s="336"/>
      <c r="B620" s="340"/>
      <c r="C620" s="325"/>
      <c r="D620" s="327"/>
      <c r="E620" s="17">
        <f aca="true" t="shared" si="341" ref="E620:E626">E619</f>
        <v>0</v>
      </c>
      <c r="F620" s="11">
        <f>F$8</f>
        <v>0</v>
      </c>
      <c r="G620" s="40">
        <f>D619*E620*F620*(J$5+J$6+J$7+J$8)</f>
        <v>0</v>
      </c>
      <c r="H620" s="10">
        <f>$E$6</f>
        <v>0.23</v>
      </c>
      <c r="I620" s="19">
        <f t="shared" si="336"/>
        <v>0</v>
      </c>
      <c r="J620" s="20">
        <f t="shared" si="337"/>
        <v>0</v>
      </c>
      <c r="K620" s="18">
        <f t="shared" si="338"/>
        <v>0</v>
      </c>
      <c r="L620" s="10">
        <f>$E$6</f>
        <v>0.23</v>
      </c>
      <c r="M620" s="19">
        <f t="shared" si="339"/>
        <v>0</v>
      </c>
      <c r="N620" s="20">
        <f t="shared" si="340"/>
        <v>0</v>
      </c>
    </row>
    <row r="621" spans="1:14" ht="12.75" customHeight="1">
      <c r="A621" s="336"/>
      <c r="B621" s="340"/>
      <c r="C621" s="325" t="s">
        <v>10</v>
      </c>
      <c r="D621" s="327">
        <v>0</v>
      </c>
      <c r="E621" s="17">
        <f t="shared" si="341"/>
        <v>0</v>
      </c>
      <c r="F621" s="11">
        <f>F$9</f>
        <v>0</v>
      </c>
      <c r="G621" s="40">
        <f>D621*E621*F621*(J$5+J$6+J$7+J$8)</f>
        <v>0</v>
      </c>
      <c r="H621" s="10" t="str">
        <f>$E$5</f>
        <v>zw</v>
      </c>
      <c r="I621" s="19">
        <f t="shared" si="336"/>
        <v>0</v>
      </c>
      <c r="J621" s="20">
        <f t="shared" si="337"/>
        <v>0</v>
      </c>
      <c r="K621" s="18">
        <f t="shared" si="338"/>
        <v>0</v>
      </c>
      <c r="L621" s="10" t="str">
        <f>$E$5</f>
        <v>zw</v>
      </c>
      <c r="M621" s="19">
        <f t="shared" si="339"/>
        <v>0</v>
      </c>
      <c r="N621" s="20">
        <f t="shared" si="340"/>
        <v>0</v>
      </c>
    </row>
    <row r="622" spans="1:14" ht="12.75" customHeight="1">
      <c r="A622" s="336"/>
      <c r="B622" s="340"/>
      <c r="C622" s="325"/>
      <c r="D622" s="327"/>
      <c r="E622" s="17">
        <f t="shared" si="341"/>
        <v>0</v>
      </c>
      <c r="F622" s="11">
        <f>F$10</f>
        <v>0</v>
      </c>
      <c r="G622" s="40">
        <f>D621*E622*F622*(J$5+J$6+J$7+J$8)</f>
        <v>0</v>
      </c>
      <c r="H622" s="10">
        <f>$E$6</f>
        <v>0.23</v>
      </c>
      <c r="I622" s="19">
        <f t="shared" si="336"/>
        <v>0</v>
      </c>
      <c r="J622" s="20">
        <f t="shared" si="337"/>
        <v>0</v>
      </c>
      <c r="K622" s="18">
        <f t="shared" si="338"/>
        <v>0</v>
      </c>
      <c r="L622" s="10">
        <f>$E$6</f>
        <v>0.23</v>
      </c>
      <c r="M622" s="19">
        <f t="shared" si="339"/>
        <v>0</v>
      </c>
      <c r="N622" s="20">
        <f t="shared" si="340"/>
        <v>0</v>
      </c>
    </row>
    <row r="623" spans="1:14" ht="12.75" customHeight="1">
      <c r="A623" s="336"/>
      <c r="B623" s="340"/>
      <c r="C623" s="325" t="s">
        <v>11</v>
      </c>
      <c r="D623" s="327">
        <v>0</v>
      </c>
      <c r="E623" s="17">
        <f t="shared" si="341"/>
        <v>0</v>
      </c>
      <c r="F623" s="11">
        <f>F$11</f>
        <v>0</v>
      </c>
      <c r="G623" s="40">
        <f>D623*E623*F623*(J$5+J$6+J$7+J$8)</f>
        <v>0</v>
      </c>
      <c r="H623" s="10" t="str">
        <f>$E$5</f>
        <v>zw</v>
      </c>
      <c r="I623" s="19">
        <f t="shared" si="336"/>
        <v>0</v>
      </c>
      <c r="J623" s="20">
        <f t="shared" si="337"/>
        <v>0</v>
      </c>
      <c r="K623" s="18">
        <f t="shared" si="338"/>
        <v>0</v>
      </c>
      <c r="L623" s="10" t="str">
        <f>$E$5</f>
        <v>zw</v>
      </c>
      <c r="M623" s="19">
        <f t="shared" si="339"/>
        <v>0</v>
      </c>
      <c r="N623" s="20">
        <f t="shared" si="340"/>
        <v>0</v>
      </c>
    </row>
    <row r="624" spans="1:14" ht="12.75" customHeight="1">
      <c r="A624" s="336"/>
      <c r="B624" s="340"/>
      <c r="C624" s="325"/>
      <c r="D624" s="327"/>
      <c r="E624" s="17">
        <f t="shared" si="341"/>
        <v>0</v>
      </c>
      <c r="F624" s="11">
        <f>F$12</f>
        <v>0</v>
      </c>
      <c r="G624" s="40">
        <f>D623*E624*F624*(J$5+J$6+J$7+J$8)</f>
        <v>0</v>
      </c>
      <c r="H624" s="10">
        <f>$E$6</f>
        <v>0.23</v>
      </c>
      <c r="I624" s="19">
        <f t="shared" si="336"/>
        <v>0</v>
      </c>
      <c r="J624" s="20">
        <f t="shared" si="337"/>
        <v>0</v>
      </c>
      <c r="K624" s="18">
        <f t="shared" si="338"/>
        <v>0</v>
      </c>
      <c r="L624" s="10">
        <f>$E$6</f>
        <v>0.23</v>
      </c>
      <c r="M624" s="19">
        <f t="shared" si="339"/>
        <v>0</v>
      </c>
      <c r="N624" s="20">
        <f t="shared" si="340"/>
        <v>0</v>
      </c>
    </row>
    <row r="625" spans="1:14" ht="12.75" customHeight="1">
      <c r="A625" s="336"/>
      <c r="B625" s="340"/>
      <c r="C625" s="325" t="s">
        <v>12</v>
      </c>
      <c r="D625" s="327">
        <v>0</v>
      </c>
      <c r="E625" s="17">
        <f t="shared" si="341"/>
        <v>0</v>
      </c>
      <c r="F625" s="11">
        <f>F$13</f>
        <v>0</v>
      </c>
      <c r="G625" s="40">
        <f>D625*E625*F625*(J$5+J$6+J$7+J$8)</f>
        <v>0</v>
      </c>
      <c r="H625" s="10" t="str">
        <f>$E$5</f>
        <v>zw</v>
      </c>
      <c r="I625" s="19">
        <f t="shared" si="336"/>
        <v>0</v>
      </c>
      <c r="J625" s="20">
        <f t="shared" si="337"/>
        <v>0</v>
      </c>
      <c r="K625" s="18">
        <f t="shared" si="338"/>
        <v>0</v>
      </c>
      <c r="L625" s="10" t="str">
        <f>$E$5</f>
        <v>zw</v>
      </c>
      <c r="M625" s="19">
        <f t="shared" si="339"/>
        <v>0</v>
      </c>
      <c r="N625" s="20">
        <f t="shared" si="340"/>
        <v>0</v>
      </c>
    </row>
    <row r="626" spans="1:14" ht="12.75" customHeight="1" thickBot="1">
      <c r="A626" s="336"/>
      <c r="B626" s="341"/>
      <c r="C626" s="326"/>
      <c r="D626" s="328"/>
      <c r="E626" s="17">
        <f t="shared" si="341"/>
        <v>0</v>
      </c>
      <c r="F626" s="11">
        <f>F$14</f>
        <v>0</v>
      </c>
      <c r="G626" s="40">
        <f>D625*E626*F626*(J$5+J$6+J$7+J$8)</f>
        <v>0</v>
      </c>
      <c r="H626" s="21">
        <f>$E$6</f>
        <v>0.23</v>
      </c>
      <c r="I626" s="22">
        <f t="shared" si="336"/>
        <v>0</v>
      </c>
      <c r="J626" s="23">
        <f t="shared" si="337"/>
        <v>0</v>
      </c>
      <c r="K626" s="18">
        <f t="shared" si="338"/>
        <v>0</v>
      </c>
      <c r="L626" s="21">
        <f>$E$6</f>
        <v>0.23</v>
      </c>
      <c r="M626" s="22">
        <f t="shared" si="339"/>
        <v>0</v>
      </c>
      <c r="N626" s="23">
        <f t="shared" si="340"/>
        <v>0</v>
      </c>
    </row>
    <row r="627" spans="1:14" ht="12.75" customHeight="1">
      <c r="A627" s="337"/>
      <c r="B627" s="329" t="s">
        <v>211</v>
      </c>
      <c r="C627" s="330"/>
      <c r="D627" s="333">
        <f>SUM(D617:D626)</f>
        <v>0</v>
      </c>
      <c r="E627" s="321" t="s">
        <v>18</v>
      </c>
      <c r="F627" s="323" t="s">
        <v>18</v>
      </c>
      <c r="G627" s="41">
        <f>G617+G619+G621+G623+G625</f>
        <v>0</v>
      </c>
      <c r="H627" s="171" t="str">
        <f>$E$5</f>
        <v>zw</v>
      </c>
      <c r="I627" s="25">
        <f aca="true" t="shared" si="342" ref="I627:K628">I617+I619+I621+I623+I625</f>
        <v>0</v>
      </c>
      <c r="J627" s="26">
        <f t="shared" si="342"/>
        <v>0</v>
      </c>
      <c r="K627" s="41">
        <f t="shared" si="342"/>
        <v>0</v>
      </c>
      <c r="L627" s="171" t="str">
        <f>$E$5</f>
        <v>zw</v>
      </c>
      <c r="M627" s="25">
        <f>M617+M619+M621+M623+M625</f>
        <v>0</v>
      </c>
      <c r="N627" s="26">
        <f>N617+N619+N621+N623+N625</f>
        <v>0</v>
      </c>
    </row>
    <row r="628" spans="1:14" ht="12.75" customHeight="1" thickBot="1">
      <c r="A628" s="338"/>
      <c r="B628" s="331"/>
      <c r="C628" s="332"/>
      <c r="D628" s="334"/>
      <c r="E628" s="322"/>
      <c r="F628" s="324"/>
      <c r="G628" s="42">
        <f>G618+G620+G622+G624+G626</f>
        <v>0</v>
      </c>
      <c r="H628" s="16">
        <f>$E$6</f>
        <v>0.23</v>
      </c>
      <c r="I628" s="27">
        <f t="shared" si="342"/>
        <v>0</v>
      </c>
      <c r="J628" s="28">
        <f t="shared" si="342"/>
        <v>0</v>
      </c>
      <c r="K628" s="42">
        <f t="shared" si="342"/>
        <v>0</v>
      </c>
      <c r="L628" s="16">
        <f>$E$6</f>
        <v>0.23</v>
      </c>
      <c r="M628" s="27">
        <f>M618+M620+M622+M624+M626</f>
        <v>0</v>
      </c>
      <c r="N628" s="28">
        <f>N618+N620+N622+N624+N626</f>
        <v>0</v>
      </c>
    </row>
    <row r="629" spans="2:14" ht="12.75" customHeight="1" thickBot="1">
      <c r="B629" s="289"/>
      <c r="C629" s="289"/>
      <c r="D629" s="135">
        <f>D39+D51+D63+D77+D89+D101+D113+D127+D139+D151+D163+D177+D189+D201+D213+D227+D239+D251+D263+D277+D289+D301+D313+D327+D339+D351+D363+D377+D389+D401+D413+D427+D439+D451+D463+D477+D489+D501+D513+D527+D539+D551+D563+D577+D589+D601+D613+D627</f>
        <v>18287.559999999998</v>
      </c>
      <c r="G629" s="210">
        <f>G39+G51+G63+G77+G89+G101+G113+G127+G139+G151+G163+G177+G189+G201+G213+G227+G239+G251+G263+G277+G289+G301+G313+G327+G339+G351+G363+G377+G389+G401+G413+G427+G439+G451+G463+G477+G489+G501+G513+G527+G539+G551+G563+G577+G589+G601+G613+G627</f>
        <v>0</v>
      </c>
      <c r="H629" s="6" t="str">
        <f>$E$5</f>
        <v>zw</v>
      </c>
      <c r="I629" s="134">
        <f>I39+I51+I63+I77+I89+I101+I113+I127+I139+I151+I163+I177+I189+I201+I213+I227+I239+I251+I263+I277+I289+I301+I313+I327+I339+I351+I363+I377+I389+I401+I413+I427+I439+I451+I463+I477+I489+I501+I513+I527+I539+I551+I563+I577+I589+I601+I613+I627</f>
        <v>0</v>
      </c>
      <c r="J629" s="200">
        <f>G629+I629</f>
        <v>0</v>
      </c>
      <c r="K629" s="210">
        <f>K39+K51+K63+K77+K89+K101+K113+K127+K139+K151+K163+K177+K189+K201+K213+K227+K239+K251+K263+K277+K289+K301+K313+K327+K339+K351+K363+K377+K389+K401+K413+K427+K439+K451+K463+K477+K489+K501+K513+K527+K539+K551+K563+K577+K589+K613+K627</f>
        <v>0</v>
      </c>
      <c r="L629" s="6" t="str">
        <f>$E$5</f>
        <v>zw</v>
      </c>
      <c r="M629" s="134">
        <f>M39+M51+M63+M77+M89+M101+M113+M127+M139+M151+M163+M177+M189+M201+M213+M227+M239+M251+M263+M277+M289+M301+M313+M327+M339+M351+M363+M377+M389+M401+M413+M427+M439+M451+M463+M477+M489+M501+M513+M527+M539+M551+M563+M577+M589+M601+M613+M627</f>
        <v>0</v>
      </c>
      <c r="N629" s="200">
        <f>K629+M629</f>
        <v>0</v>
      </c>
    </row>
    <row r="630" spans="2:14" ht="12.75" customHeight="1" thickBot="1">
      <c r="B630" s="289"/>
      <c r="C630" s="289"/>
      <c r="G630" s="211">
        <f>G40+G52+G64+G78+G90+G102+G114+G128+G140+G152+G164+G178+G190+G202+G214+G228+G240+G252+G264+G278+G290+G302+G314+G328+G340+G352+G364+G378+G390+G402+G414+G428+G440+G452+G464+G478+G490+G502+G514+G528+G540+G552+G564+G578+G590+G602+G614+G628</f>
        <v>0</v>
      </c>
      <c r="H630" s="10">
        <f>$E$6</f>
        <v>0.23</v>
      </c>
      <c r="I630" s="27">
        <f>I40+I52+I64+I78+I90+I102+I114+I128+I140+I152+I164+I178+I190+I202+I214+I228+I240+I252+I264+I278+I290+I302+I314+I328+I340+I352+I364+I378+I390+I402+I414+I428+I440+I452+I464+I478+I490+I502+I514+I528+I540+I552+I564+I578+I590+I602+I614+I628</f>
        <v>0</v>
      </c>
      <c r="J630" s="28">
        <f>G630+I630</f>
        <v>0</v>
      </c>
      <c r="K630" s="211">
        <f>K40+K52+K64+K78+K90+K102+K114+K128+K140+K152+K164+K178+K190+K202+K214+K228+K240+K252+K264+K278+K290+K302+K314+K328+K340+K352+K364+K378+K390+K402+K414+K428+K440+K452+K464+K478+K490+K502+K514+K528+K540+K552+K564+K578+K590+K614+K628</f>
        <v>0</v>
      </c>
      <c r="L630" s="10">
        <f>$E$6</f>
        <v>0.23</v>
      </c>
      <c r="M630" s="27">
        <f>M40+M52+M64+M78+M90+M102+M114+M128+M140+M152+M164+M178+M190+M202+M214+M228+M240+M252+M264+M278+M290+M302+M314+M328+M340+M352+M364+M378+M390+M402+M414+M428+M440+M452+M464+M478+M490+M502+M514+M528+M540+M552+M564+M578+M590+M602+M614+M628</f>
        <v>0</v>
      </c>
      <c r="N630" s="28">
        <f>K630+M630</f>
        <v>0</v>
      </c>
    </row>
    <row r="631" spans="2:14" ht="12.75" customHeight="1" thickBot="1">
      <c r="B631" s="289"/>
      <c r="C631" s="289"/>
      <c r="G631" s="212">
        <f>G629+G630</f>
        <v>0</v>
      </c>
      <c r="H631" s="213" t="s">
        <v>18</v>
      </c>
      <c r="I631" s="59">
        <f>I629+I630</f>
        <v>0</v>
      </c>
      <c r="J631" s="214">
        <f>G631+I631</f>
        <v>0</v>
      </c>
      <c r="K631" s="212">
        <f>K629+K630</f>
        <v>0</v>
      </c>
      <c r="L631" s="213" t="s">
        <v>18</v>
      </c>
      <c r="M631" s="59">
        <f>M629+M630</f>
        <v>0</v>
      </c>
      <c r="N631" s="214">
        <f>K631+M631</f>
        <v>0</v>
      </c>
    </row>
    <row r="632" ht="12.75" customHeight="1" thickBot="1"/>
    <row r="633" spans="1:14" ht="12.75" customHeight="1">
      <c r="A633" s="351" t="s">
        <v>204</v>
      </c>
      <c r="B633" s="339" t="s">
        <v>153</v>
      </c>
      <c r="C633" s="342" t="s">
        <v>176</v>
      </c>
      <c r="D633" s="352">
        <f>D29+D41+D53+D67+D79+D91+D103+D117+D129+D141+D153+D167+D179+D191+D203+D217+D229+D241+D253+D267+D279+D291+D303+D317+D329+D341+D353+D367+D379+D391+D403+D417+D429+D441+D453+D467+D479+D491+D503+D517+D529+D541+D553+D567+D579+D591+D603+D617</f>
        <v>489.0899999999999</v>
      </c>
      <c r="E633" s="203"/>
      <c r="F633" s="204">
        <f>F$5</f>
        <v>0</v>
      </c>
      <c r="G633" s="205">
        <f>G29+G41+G53+G67+G79+G91+G103+G117+G129+G141+G153+G167+G179+G191+G203+G217+G229+G241+G253+G267+G279+G291+G303+G317+G329+G341+G353+G367+G379+G391+G403+G417+G429+G441+G453+G467+G479+G491+G503+G517+G529+G541+G553+G567+G579+G591+G603+G617</f>
        <v>0</v>
      </c>
      <c r="H633" s="171" t="str">
        <f aca="true" t="shared" si="343" ref="H633:H641">$E$5</f>
        <v>zw</v>
      </c>
      <c r="I633" s="25">
        <f aca="true" t="shared" si="344" ref="I633:I642">IF(H633="zw",0,G633*H633)</f>
        <v>0</v>
      </c>
      <c r="J633" s="26">
        <f aca="true" t="shared" si="345" ref="J633:J642">G633+I633</f>
        <v>0</v>
      </c>
      <c r="K633" s="207">
        <f aca="true" t="shared" si="346" ref="K633:K642">G633/N$6</f>
        <v>0</v>
      </c>
      <c r="L633" s="171" t="str">
        <f aca="true" t="shared" si="347" ref="L633:L641">$E$5</f>
        <v>zw</v>
      </c>
      <c r="M633" s="25">
        <f aca="true" t="shared" si="348" ref="M633:M642">IF(L633="zw",0,K633*L633)</f>
        <v>0</v>
      </c>
      <c r="N633" s="26">
        <f aca="true" t="shared" si="349" ref="N633:N642">K633+M633</f>
        <v>0</v>
      </c>
    </row>
    <row r="634" spans="1:14" ht="12.75" customHeight="1">
      <c r="A634" s="336"/>
      <c r="B634" s="340"/>
      <c r="C634" s="343"/>
      <c r="D634" s="328"/>
      <c r="E634" s="167"/>
      <c r="F634" s="168">
        <f>F$6</f>
        <v>0</v>
      </c>
      <c r="G634" s="169">
        <f aca="true" t="shared" si="350" ref="G634:G642">G30+G42+G54+G68+G80+G92+G104+G118+G130+G142+G154+G168+G180+G192+G204+G218+G230+G242+G254+G268+G280+G292+G304+G318+G330+G342+G354+G368+G380+G392+G404+G418+G430+G442+G454+G468+G480+G492+G504+G518+G530+G542+G554+G568+G580+G592+G604+G618</f>
        <v>0</v>
      </c>
      <c r="H634" s="21">
        <f aca="true" t="shared" si="351" ref="H634:H642">$E$6</f>
        <v>0.23</v>
      </c>
      <c r="I634" s="22">
        <f t="shared" si="344"/>
        <v>0</v>
      </c>
      <c r="J634" s="23">
        <f t="shared" si="345"/>
        <v>0</v>
      </c>
      <c r="K634" s="170">
        <f t="shared" si="346"/>
        <v>0</v>
      </c>
      <c r="L634" s="21">
        <f aca="true" t="shared" si="352" ref="L634:L642">$E$6</f>
        <v>0.23</v>
      </c>
      <c r="M634" s="22">
        <f t="shared" si="348"/>
        <v>0</v>
      </c>
      <c r="N634" s="23">
        <f t="shared" si="349"/>
        <v>0</v>
      </c>
    </row>
    <row r="635" spans="1:14" ht="12.75" customHeight="1">
      <c r="A635" s="336"/>
      <c r="B635" s="340"/>
      <c r="C635" s="345" t="s">
        <v>9</v>
      </c>
      <c r="D635" s="327">
        <f>D31+D43+D55+D69+D81+D93+D105+D119+D131+D143+D155+D169+D181+D193+D205+D219+D231+D243+D255+D269+D281+D293+D305+D319+D331+D343+D355+D369+D381+D393+D405+D419+D431+D443+D455+D469+D481+D493+D505+D519+D531+D543+D555+D569+D581+D593+D605+D619</f>
        <v>6132.290000000001</v>
      </c>
      <c r="E635" s="17"/>
      <c r="F635" s="11">
        <f>F$7</f>
        <v>0</v>
      </c>
      <c r="G635" s="40">
        <f t="shared" si="350"/>
        <v>0</v>
      </c>
      <c r="H635" s="10" t="str">
        <f t="shared" si="343"/>
        <v>zw</v>
      </c>
      <c r="I635" s="19">
        <f t="shared" si="344"/>
        <v>0</v>
      </c>
      <c r="J635" s="20">
        <f t="shared" si="345"/>
        <v>0</v>
      </c>
      <c r="K635" s="18">
        <f t="shared" si="346"/>
        <v>0</v>
      </c>
      <c r="L635" s="10" t="str">
        <f t="shared" si="347"/>
        <v>zw</v>
      </c>
      <c r="M635" s="19">
        <f t="shared" si="348"/>
        <v>0</v>
      </c>
      <c r="N635" s="20">
        <f t="shared" si="349"/>
        <v>0</v>
      </c>
    </row>
    <row r="636" spans="1:14" ht="12.75" customHeight="1">
      <c r="A636" s="336"/>
      <c r="B636" s="340"/>
      <c r="C636" s="345"/>
      <c r="D636" s="327"/>
      <c r="E636" s="17"/>
      <c r="F636" s="11">
        <f>F$8</f>
        <v>0</v>
      </c>
      <c r="G636" s="40">
        <f t="shared" si="350"/>
        <v>0</v>
      </c>
      <c r="H636" s="10">
        <f t="shared" si="351"/>
        <v>0.23</v>
      </c>
      <c r="I636" s="19">
        <f t="shared" si="344"/>
        <v>0</v>
      </c>
      <c r="J636" s="20">
        <f t="shared" si="345"/>
        <v>0</v>
      </c>
      <c r="K636" s="18">
        <f t="shared" si="346"/>
        <v>0</v>
      </c>
      <c r="L636" s="10">
        <f t="shared" si="352"/>
        <v>0.23</v>
      </c>
      <c r="M636" s="19">
        <f t="shared" si="348"/>
        <v>0</v>
      </c>
      <c r="N636" s="20">
        <f t="shared" si="349"/>
        <v>0</v>
      </c>
    </row>
    <row r="637" spans="1:14" ht="12.75" customHeight="1">
      <c r="A637" s="336"/>
      <c r="B637" s="340"/>
      <c r="C637" s="345" t="s">
        <v>10</v>
      </c>
      <c r="D637" s="327">
        <f>D33+D45+D57+D71+D83+D95+D107+D121+D133+D145+D157+D171+D183+D195+D207+D221+D233+D245+D257+D271+D283+D295+D307+D321+D333+D345+D357+D371+D383+D395+D407+D421+D433+D445+D457+D471+D483+D495+D507+D521+D533+D545+D557+D571+D583+D595+D607+D621</f>
        <v>7014.42</v>
      </c>
      <c r="E637" s="17"/>
      <c r="F637" s="11">
        <f>F$9</f>
        <v>0</v>
      </c>
      <c r="G637" s="40">
        <f t="shared" si="350"/>
        <v>0</v>
      </c>
      <c r="H637" s="10" t="str">
        <f t="shared" si="343"/>
        <v>zw</v>
      </c>
      <c r="I637" s="19">
        <f t="shared" si="344"/>
        <v>0</v>
      </c>
      <c r="J637" s="20">
        <f t="shared" si="345"/>
        <v>0</v>
      </c>
      <c r="K637" s="18">
        <f t="shared" si="346"/>
        <v>0</v>
      </c>
      <c r="L637" s="10" t="str">
        <f t="shared" si="347"/>
        <v>zw</v>
      </c>
      <c r="M637" s="19">
        <f t="shared" si="348"/>
        <v>0</v>
      </c>
      <c r="N637" s="20">
        <f t="shared" si="349"/>
        <v>0</v>
      </c>
    </row>
    <row r="638" spans="1:14" ht="12.75" customHeight="1">
      <c r="A638" s="336"/>
      <c r="B638" s="340"/>
      <c r="C638" s="345"/>
      <c r="D638" s="327"/>
      <c r="E638" s="17"/>
      <c r="F638" s="11">
        <f>F$10</f>
        <v>0</v>
      </c>
      <c r="G638" s="40">
        <f t="shared" si="350"/>
        <v>0</v>
      </c>
      <c r="H638" s="10">
        <f t="shared" si="351"/>
        <v>0.23</v>
      </c>
      <c r="I638" s="19">
        <f t="shared" si="344"/>
        <v>0</v>
      </c>
      <c r="J638" s="20">
        <f t="shared" si="345"/>
        <v>0</v>
      </c>
      <c r="K638" s="18">
        <f t="shared" si="346"/>
        <v>0</v>
      </c>
      <c r="L638" s="10">
        <f t="shared" si="352"/>
        <v>0.23</v>
      </c>
      <c r="M638" s="19">
        <f t="shared" si="348"/>
        <v>0</v>
      </c>
      <c r="N638" s="20">
        <f t="shared" si="349"/>
        <v>0</v>
      </c>
    </row>
    <row r="639" spans="1:14" ht="12.75" customHeight="1">
      <c r="A639" s="336"/>
      <c r="B639" s="340"/>
      <c r="C639" s="345" t="s">
        <v>11</v>
      </c>
      <c r="D639" s="327">
        <f>D35+D47+D59+D73+D85+D97+D109+D123+D135+D147+D159+D173+D185+D197+D209+D223+D235+D247+D259+D273+D285+D297+D309+D323+D335+D347+D359+D373+D385+D397+D409+D423+D435+D447+D459+D473+D485+D497+D509+D523+D535+D547+D559+D573+D585+D597+D609+D623</f>
        <v>3111.84</v>
      </c>
      <c r="E639" s="17"/>
      <c r="F639" s="11">
        <f>F$11</f>
        <v>0</v>
      </c>
      <c r="G639" s="40">
        <f t="shared" si="350"/>
        <v>0</v>
      </c>
      <c r="H639" s="10" t="str">
        <f t="shared" si="343"/>
        <v>zw</v>
      </c>
      <c r="I639" s="19">
        <f t="shared" si="344"/>
        <v>0</v>
      </c>
      <c r="J639" s="20">
        <f t="shared" si="345"/>
        <v>0</v>
      </c>
      <c r="K639" s="18">
        <f t="shared" si="346"/>
        <v>0</v>
      </c>
      <c r="L639" s="10" t="str">
        <f t="shared" si="347"/>
        <v>zw</v>
      </c>
      <c r="M639" s="19">
        <f t="shared" si="348"/>
        <v>0</v>
      </c>
      <c r="N639" s="20">
        <f t="shared" si="349"/>
        <v>0</v>
      </c>
    </row>
    <row r="640" spans="1:14" ht="12.75" customHeight="1">
      <c r="A640" s="336"/>
      <c r="B640" s="340"/>
      <c r="C640" s="345"/>
      <c r="D640" s="327"/>
      <c r="E640" s="17"/>
      <c r="F640" s="11">
        <f>F$12</f>
        <v>0</v>
      </c>
      <c r="G640" s="40">
        <f t="shared" si="350"/>
        <v>0</v>
      </c>
      <c r="H640" s="10">
        <f t="shared" si="351"/>
        <v>0.23</v>
      </c>
      <c r="I640" s="19">
        <f t="shared" si="344"/>
        <v>0</v>
      </c>
      <c r="J640" s="20">
        <f t="shared" si="345"/>
        <v>0</v>
      </c>
      <c r="K640" s="18">
        <f t="shared" si="346"/>
        <v>0</v>
      </c>
      <c r="L640" s="10">
        <f t="shared" si="352"/>
        <v>0.23</v>
      </c>
      <c r="M640" s="19">
        <f t="shared" si="348"/>
        <v>0</v>
      </c>
      <c r="N640" s="20">
        <f t="shared" si="349"/>
        <v>0</v>
      </c>
    </row>
    <row r="641" spans="1:14" ht="12.75" customHeight="1">
      <c r="A641" s="336"/>
      <c r="B641" s="340"/>
      <c r="C641" s="345" t="s">
        <v>12</v>
      </c>
      <c r="D641" s="327">
        <f>D37+D49+D61+D75+D87+D99+D111+D125+D137+D149+D161+D175+D187+D199+D211+D225+D237+D249+D261+D275+D287+D299+D311+D325+D337+D349+D361+D375+D387+D399+D411+D425+D437+D449+D461+D475+D487+D499+D511+D525+D537+D549+D561+D575+D587+D599+D611+D625</f>
        <v>1539.92</v>
      </c>
      <c r="E641" s="17"/>
      <c r="F641" s="11">
        <f>F$13</f>
        <v>0</v>
      </c>
      <c r="G641" s="40">
        <f t="shared" si="350"/>
        <v>0</v>
      </c>
      <c r="H641" s="10" t="str">
        <f t="shared" si="343"/>
        <v>zw</v>
      </c>
      <c r="I641" s="19">
        <f t="shared" si="344"/>
        <v>0</v>
      </c>
      <c r="J641" s="20">
        <f t="shared" si="345"/>
        <v>0</v>
      </c>
      <c r="K641" s="18">
        <f t="shared" si="346"/>
        <v>0</v>
      </c>
      <c r="L641" s="10" t="str">
        <f t="shared" si="347"/>
        <v>zw</v>
      </c>
      <c r="M641" s="19">
        <f t="shared" si="348"/>
        <v>0</v>
      </c>
      <c r="N641" s="20">
        <f t="shared" si="349"/>
        <v>0</v>
      </c>
    </row>
    <row r="642" spans="1:14" ht="12.75" customHeight="1" thickBot="1">
      <c r="A642" s="336"/>
      <c r="B642" s="340"/>
      <c r="C642" s="346"/>
      <c r="D642" s="328"/>
      <c r="E642" s="167"/>
      <c r="F642" s="168">
        <f>F$14</f>
        <v>0</v>
      </c>
      <c r="G642" s="169">
        <f t="shared" si="350"/>
        <v>0</v>
      </c>
      <c r="H642" s="21">
        <f t="shared" si="351"/>
        <v>0.23</v>
      </c>
      <c r="I642" s="22">
        <f t="shared" si="344"/>
        <v>0</v>
      </c>
      <c r="J642" s="23">
        <f t="shared" si="345"/>
        <v>0</v>
      </c>
      <c r="K642" s="170">
        <f t="shared" si="346"/>
        <v>0</v>
      </c>
      <c r="L642" s="21">
        <f t="shared" si="352"/>
        <v>0.23</v>
      </c>
      <c r="M642" s="22">
        <f t="shared" si="348"/>
        <v>0</v>
      </c>
      <c r="N642" s="23">
        <f t="shared" si="349"/>
        <v>0</v>
      </c>
    </row>
    <row r="643" spans="1:14" ht="12.75" customHeight="1">
      <c r="A643" s="337"/>
      <c r="B643" s="349" t="s">
        <v>154</v>
      </c>
      <c r="C643" s="295"/>
      <c r="D643" s="285">
        <f>SUM(D633:D642)</f>
        <v>18287.559999999998</v>
      </c>
      <c r="E643" s="283" t="s">
        <v>18</v>
      </c>
      <c r="F643" s="323" t="s">
        <v>18</v>
      </c>
      <c r="G643" s="41">
        <f>G633+G635+G637+G639+G641</f>
        <v>0</v>
      </c>
      <c r="H643" s="171" t="str">
        <f>$E$5</f>
        <v>zw</v>
      </c>
      <c r="I643" s="25">
        <f aca="true" t="shared" si="353" ref="I643:K644">I633+I635+I637+I639+I641</f>
        <v>0</v>
      </c>
      <c r="J643" s="26">
        <f t="shared" si="353"/>
        <v>0</v>
      </c>
      <c r="K643" s="41">
        <f t="shared" si="353"/>
        <v>0</v>
      </c>
      <c r="L643" s="171" t="str">
        <f>$E$5</f>
        <v>zw</v>
      </c>
      <c r="M643" s="25">
        <f>M633+M635+M637+M639+M641</f>
        <v>0</v>
      </c>
      <c r="N643" s="26">
        <f>N633+N635+N637+N639+N641</f>
        <v>0</v>
      </c>
    </row>
    <row r="644" spans="1:14" ht="12.75" customHeight="1" thickBot="1">
      <c r="A644" s="338"/>
      <c r="B644" s="296"/>
      <c r="C644" s="286"/>
      <c r="D644" s="284"/>
      <c r="E644" s="280"/>
      <c r="F644" s="324"/>
      <c r="G644" s="42">
        <f>G634+G636+G638+G640+G642</f>
        <v>0</v>
      </c>
      <c r="H644" s="16">
        <f>$E$6</f>
        <v>0.23</v>
      </c>
      <c r="I644" s="27">
        <f t="shared" si="353"/>
        <v>0</v>
      </c>
      <c r="J644" s="28">
        <f t="shared" si="353"/>
        <v>0</v>
      </c>
      <c r="K644" s="42">
        <f t="shared" si="353"/>
        <v>0</v>
      </c>
      <c r="L644" s="16">
        <f>$E$6</f>
        <v>0.23</v>
      </c>
      <c r="M644" s="27">
        <f>M634+M636+M638+M640+M642</f>
        <v>0</v>
      </c>
      <c r="N644" s="28">
        <f>N634+N636+N638+N640+N642</f>
        <v>0</v>
      </c>
    </row>
    <row r="645" spans="7:14" ht="12.75" customHeight="1" thickBot="1">
      <c r="G645" s="212">
        <f>G643+G644</f>
        <v>0</v>
      </c>
      <c r="H645" s="213" t="s">
        <v>18</v>
      </c>
      <c r="I645" s="59">
        <f>I643+I644</f>
        <v>0</v>
      </c>
      <c r="J645" s="214">
        <f>G645+I645</f>
        <v>0</v>
      </c>
      <c r="K645" s="212">
        <f>K643+K644</f>
        <v>0</v>
      </c>
      <c r="L645" s="213" t="s">
        <v>18</v>
      </c>
      <c r="M645" s="59">
        <f>M643+M644</f>
        <v>0</v>
      </c>
      <c r="N645" s="214">
        <f>K645+M645</f>
        <v>0</v>
      </c>
    </row>
    <row r="646" spans="7:14" ht="12.75" customHeight="1">
      <c r="G646" s="56">
        <f>G631-G645</f>
        <v>0</v>
      </c>
      <c r="H646" s="217"/>
      <c r="I646" s="56">
        <f>I631-I645</f>
        <v>0</v>
      </c>
      <c r="J646" s="56">
        <f>J631-J645</f>
        <v>0</v>
      </c>
      <c r="K646" s="56">
        <f>K631-K645</f>
        <v>0</v>
      </c>
      <c r="L646" s="217"/>
      <c r="M646" s="56">
        <f>M631-M645</f>
        <v>0</v>
      </c>
      <c r="N646" s="56">
        <f>N631-N645</f>
        <v>0</v>
      </c>
    </row>
    <row r="647" spans="1:14" ht="12.75" customHeight="1" hidden="1" thickBot="1">
      <c r="A647" s="14"/>
      <c r="B647" s="202" t="s">
        <v>152</v>
      </c>
      <c r="C647" s="66"/>
      <c r="D647" s="67"/>
      <c r="E647" s="68"/>
      <c r="F647" s="68"/>
      <c r="G647" s="56"/>
      <c r="H647" s="57"/>
      <c r="I647" s="69"/>
      <c r="J647" s="69"/>
      <c r="K647" s="56"/>
      <c r="L647" s="57"/>
      <c r="M647" s="69"/>
      <c r="N647" s="69"/>
    </row>
    <row r="648" spans="1:15" ht="12.75" customHeight="1" hidden="1" thickBot="1">
      <c r="A648" s="33">
        <v>1</v>
      </c>
      <c r="B648" s="34">
        <v>2</v>
      </c>
      <c r="C648" s="37">
        <v>3</v>
      </c>
      <c r="D648" s="38">
        <v>4</v>
      </c>
      <c r="E648" s="34">
        <v>5</v>
      </c>
      <c r="F648" s="43" t="s">
        <v>53</v>
      </c>
      <c r="G648" s="38">
        <v>7</v>
      </c>
      <c r="H648" s="35">
        <v>8</v>
      </c>
      <c r="I648" s="36">
        <v>9</v>
      </c>
      <c r="J648" s="37">
        <v>10</v>
      </c>
      <c r="K648" s="34">
        <v>11</v>
      </c>
      <c r="L648" s="35">
        <v>12</v>
      </c>
      <c r="M648" s="36">
        <v>13</v>
      </c>
      <c r="N648" s="37">
        <v>14</v>
      </c>
      <c r="O648" s="14"/>
    </row>
    <row r="649" spans="1:14" ht="12.75" customHeight="1" hidden="1">
      <c r="A649" s="335">
        <v>49</v>
      </c>
      <c r="B649" s="339"/>
      <c r="C649" s="342" t="s">
        <v>176</v>
      </c>
      <c r="D649" s="344"/>
      <c r="E649" s="29"/>
      <c r="F649" s="7">
        <f>F$5</f>
        <v>0</v>
      </c>
      <c r="G649" s="39"/>
      <c r="H649" s="6" t="str">
        <f aca="true" t="shared" si="354" ref="H649:H657">$E$5</f>
        <v>zw</v>
      </c>
      <c r="I649" s="31">
        <f aca="true" t="shared" si="355" ref="I649:I658">IF(H649="zw",0,G649*H649)</f>
        <v>0</v>
      </c>
      <c r="J649" s="32">
        <f aca="true" t="shared" si="356" ref="J649:J658">G649+I649</f>
        <v>0</v>
      </c>
      <c r="K649" s="30">
        <f aca="true" t="shared" si="357" ref="K649:K658">G649/N$6</f>
        <v>0</v>
      </c>
      <c r="L649" s="6" t="str">
        <f>$E$5</f>
        <v>zw</v>
      </c>
      <c r="M649" s="31">
        <f aca="true" t="shared" si="358" ref="M649:M658">IF(L649="zw",0,K649*L649)</f>
        <v>0</v>
      </c>
      <c r="N649" s="32">
        <f aca="true" t="shared" si="359" ref="N649:N658">K649+M649</f>
        <v>0</v>
      </c>
    </row>
    <row r="650" spans="1:14" ht="12.75" customHeight="1" hidden="1">
      <c r="A650" s="336"/>
      <c r="B650" s="340"/>
      <c r="C650" s="343"/>
      <c r="D650" s="327"/>
      <c r="E650" s="17">
        <f>E649</f>
        <v>0</v>
      </c>
      <c r="F650" s="11">
        <f>F$6</f>
        <v>0</v>
      </c>
      <c r="G650" s="40"/>
      <c r="H650" s="10">
        <f aca="true" t="shared" si="360" ref="H650:H658">$E$6</f>
        <v>0.23</v>
      </c>
      <c r="I650" s="19">
        <f t="shared" si="355"/>
        <v>0</v>
      </c>
      <c r="J650" s="20">
        <f t="shared" si="356"/>
        <v>0</v>
      </c>
      <c r="K650" s="18">
        <f t="shared" si="357"/>
        <v>0</v>
      </c>
      <c r="L650" s="10">
        <f>$E$6</f>
        <v>0.23</v>
      </c>
      <c r="M650" s="19">
        <f t="shared" si="358"/>
        <v>0</v>
      </c>
      <c r="N650" s="20">
        <f t="shared" si="359"/>
        <v>0</v>
      </c>
    </row>
    <row r="651" spans="1:14" ht="12.75" customHeight="1" hidden="1">
      <c r="A651" s="336"/>
      <c r="B651" s="340"/>
      <c r="C651" s="345" t="s">
        <v>9</v>
      </c>
      <c r="D651" s="347"/>
      <c r="E651" s="17">
        <f>E650</f>
        <v>0</v>
      </c>
      <c r="F651" s="11">
        <f>F$7</f>
        <v>0</v>
      </c>
      <c r="G651" s="40"/>
      <c r="H651" s="10" t="str">
        <f t="shared" si="354"/>
        <v>zw</v>
      </c>
      <c r="I651" s="19">
        <f t="shared" si="355"/>
        <v>0</v>
      </c>
      <c r="J651" s="20">
        <f t="shared" si="356"/>
        <v>0</v>
      </c>
      <c r="K651" s="18">
        <f t="shared" si="357"/>
        <v>0</v>
      </c>
      <c r="L651" s="10" t="str">
        <f>$E$5</f>
        <v>zw</v>
      </c>
      <c r="M651" s="19">
        <f t="shared" si="358"/>
        <v>0</v>
      </c>
      <c r="N651" s="20">
        <f t="shared" si="359"/>
        <v>0</v>
      </c>
    </row>
    <row r="652" spans="1:14" ht="12.75" customHeight="1" hidden="1">
      <c r="A652" s="336"/>
      <c r="B652" s="340"/>
      <c r="C652" s="345"/>
      <c r="D652" s="281"/>
      <c r="E652" s="17">
        <f aca="true" t="shared" si="361" ref="E652:E658">E651</f>
        <v>0</v>
      </c>
      <c r="F652" s="11">
        <f>F$8</f>
        <v>0</v>
      </c>
      <c r="G652" s="40"/>
      <c r="H652" s="10">
        <f t="shared" si="360"/>
        <v>0.23</v>
      </c>
      <c r="I652" s="19">
        <f t="shared" si="355"/>
        <v>0</v>
      </c>
      <c r="J652" s="20">
        <f t="shared" si="356"/>
        <v>0</v>
      </c>
      <c r="K652" s="18">
        <f t="shared" si="357"/>
        <v>0</v>
      </c>
      <c r="L652" s="10">
        <f>$E$6</f>
        <v>0.23</v>
      </c>
      <c r="M652" s="19">
        <f t="shared" si="358"/>
        <v>0</v>
      </c>
      <c r="N652" s="20">
        <f t="shared" si="359"/>
        <v>0</v>
      </c>
    </row>
    <row r="653" spans="1:14" ht="12.75" customHeight="1" hidden="1">
      <c r="A653" s="336"/>
      <c r="B653" s="340"/>
      <c r="C653" s="345" t="s">
        <v>10</v>
      </c>
      <c r="D653" s="347"/>
      <c r="E653" s="17">
        <f t="shared" si="361"/>
        <v>0</v>
      </c>
      <c r="F653" s="11">
        <f>F$9</f>
        <v>0</v>
      </c>
      <c r="G653" s="40"/>
      <c r="H653" s="10" t="str">
        <f t="shared" si="354"/>
        <v>zw</v>
      </c>
      <c r="I653" s="19">
        <f t="shared" si="355"/>
        <v>0</v>
      </c>
      <c r="J653" s="20">
        <f t="shared" si="356"/>
        <v>0</v>
      </c>
      <c r="K653" s="18">
        <f t="shared" si="357"/>
        <v>0</v>
      </c>
      <c r="L653" s="10" t="str">
        <f>$E$5</f>
        <v>zw</v>
      </c>
      <c r="M653" s="19">
        <f t="shared" si="358"/>
        <v>0</v>
      </c>
      <c r="N653" s="20">
        <f t="shared" si="359"/>
        <v>0</v>
      </c>
    </row>
    <row r="654" spans="1:14" ht="12.75" customHeight="1" hidden="1">
      <c r="A654" s="336"/>
      <c r="B654" s="340"/>
      <c r="C654" s="345"/>
      <c r="D654" s="281"/>
      <c r="E654" s="17">
        <f t="shared" si="361"/>
        <v>0</v>
      </c>
      <c r="F654" s="11">
        <f>F$10</f>
        <v>0</v>
      </c>
      <c r="G654" s="40"/>
      <c r="H654" s="10">
        <f t="shared" si="360"/>
        <v>0.23</v>
      </c>
      <c r="I654" s="19">
        <f t="shared" si="355"/>
        <v>0</v>
      </c>
      <c r="J654" s="20">
        <f t="shared" si="356"/>
        <v>0</v>
      </c>
      <c r="K654" s="18">
        <f t="shared" si="357"/>
        <v>0</v>
      </c>
      <c r="L654" s="10">
        <f>$E$6</f>
        <v>0.23</v>
      </c>
      <c r="M654" s="19">
        <f t="shared" si="358"/>
        <v>0</v>
      </c>
      <c r="N654" s="20">
        <f t="shared" si="359"/>
        <v>0</v>
      </c>
    </row>
    <row r="655" spans="1:14" ht="12.75" customHeight="1" hidden="1">
      <c r="A655" s="336"/>
      <c r="B655" s="340"/>
      <c r="C655" s="345" t="s">
        <v>11</v>
      </c>
      <c r="D655" s="347"/>
      <c r="E655" s="17">
        <f t="shared" si="361"/>
        <v>0</v>
      </c>
      <c r="F655" s="11">
        <f>F$11</f>
        <v>0</v>
      </c>
      <c r="G655" s="40"/>
      <c r="H655" s="10" t="str">
        <f t="shared" si="354"/>
        <v>zw</v>
      </c>
      <c r="I655" s="19">
        <f t="shared" si="355"/>
        <v>0</v>
      </c>
      <c r="J655" s="20">
        <f t="shared" si="356"/>
        <v>0</v>
      </c>
      <c r="K655" s="18">
        <f t="shared" si="357"/>
        <v>0</v>
      </c>
      <c r="L655" s="10" t="str">
        <f>$E$5</f>
        <v>zw</v>
      </c>
      <c r="M655" s="19">
        <f t="shared" si="358"/>
        <v>0</v>
      </c>
      <c r="N655" s="20">
        <f t="shared" si="359"/>
        <v>0</v>
      </c>
    </row>
    <row r="656" spans="1:14" ht="12.75" customHeight="1" hidden="1">
      <c r="A656" s="336"/>
      <c r="B656" s="340"/>
      <c r="C656" s="345"/>
      <c r="D656" s="281"/>
      <c r="E656" s="17">
        <f t="shared" si="361"/>
        <v>0</v>
      </c>
      <c r="F656" s="11">
        <f>F$12</f>
        <v>0</v>
      </c>
      <c r="G656" s="40"/>
      <c r="H656" s="10">
        <f t="shared" si="360"/>
        <v>0.23</v>
      </c>
      <c r="I656" s="19">
        <f t="shared" si="355"/>
        <v>0</v>
      </c>
      <c r="J656" s="20">
        <f t="shared" si="356"/>
        <v>0</v>
      </c>
      <c r="K656" s="18">
        <f t="shared" si="357"/>
        <v>0</v>
      </c>
      <c r="L656" s="10">
        <f>$E$6</f>
        <v>0.23</v>
      </c>
      <c r="M656" s="19">
        <f t="shared" si="358"/>
        <v>0</v>
      </c>
      <c r="N656" s="20">
        <f t="shared" si="359"/>
        <v>0</v>
      </c>
    </row>
    <row r="657" spans="1:14" ht="12.75" customHeight="1" hidden="1">
      <c r="A657" s="336"/>
      <c r="B657" s="340"/>
      <c r="C657" s="345" t="s">
        <v>12</v>
      </c>
      <c r="D657" s="347"/>
      <c r="E657" s="17">
        <f t="shared" si="361"/>
        <v>0</v>
      </c>
      <c r="F657" s="11">
        <f>F$13</f>
        <v>0</v>
      </c>
      <c r="G657" s="40"/>
      <c r="H657" s="10" t="str">
        <f t="shared" si="354"/>
        <v>zw</v>
      </c>
      <c r="I657" s="19">
        <f t="shared" si="355"/>
        <v>0</v>
      </c>
      <c r="J657" s="20">
        <f t="shared" si="356"/>
        <v>0</v>
      </c>
      <c r="K657" s="18">
        <f t="shared" si="357"/>
        <v>0</v>
      </c>
      <c r="L657" s="10" t="str">
        <f>$E$5</f>
        <v>zw</v>
      </c>
      <c r="M657" s="19">
        <f t="shared" si="358"/>
        <v>0</v>
      </c>
      <c r="N657" s="20">
        <f t="shared" si="359"/>
        <v>0</v>
      </c>
    </row>
    <row r="658" spans="1:14" ht="12.75" customHeight="1" hidden="1" thickBot="1">
      <c r="A658" s="336"/>
      <c r="B658" s="340"/>
      <c r="C658" s="346"/>
      <c r="D658" s="348"/>
      <c r="E658" s="167">
        <f t="shared" si="361"/>
        <v>0</v>
      </c>
      <c r="F658" s="168">
        <f>F$14</f>
        <v>0</v>
      </c>
      <c r="G658" s="169"/>
      <c r="H658" s="21">
        <f t="shared" si="360"/>
        <v>0.23</v>
      </c>
      <c r="I658" s="22">
        <f t="shared" si="355"/>
        <v>0</v>
      </c>
      <c r="J658" s="23">
        <f t="shared" si="356"/>
        <v>0</v>
      </c>
      <c r="K658" s="170">
        <f t="shared" si="357"/>
        <v>0</v>
      </c>
      <c r="L658" s="21">
        <f>$E$6</f>
        <v>0.23</v>
      </c>
      <c r="M658" s="22">
        <f t="shared" si="358"/>
        <v>0</v>
      </c>
      <c r="N658" s="23">
        <f t="shared" si="359"/>
        <v>0</v>
      </c>
    </row>
    <row r="659" spans="1:14" ht="12.75" customHeight="1" hidden="1">
      <c r="A659" s="337"/>
      <c r="B659" s="329" t="s">
        <v>112</v>
      </c>
      <c r="C659" s="330"/>
      <c r="D659" s="333">
        <f>SUM(D649:D658)</f>
        <v>0</v>
      </c>
      <c r="E659" s="321" t="s">
        <v>18</v>
      </c>
      <c r="F659" s="323" t="s">
        <v>18</v>
      </c>
      <c r="G659" s="41">
        <f>G649+G651+G653+G655+G657</f>
        <v>0</v>
      </c>
      <c r="H659" s="171" t="str">
        <f>$E$5</f>
        <v>zw</v>
      </c>
      <c r="I659" s="25">
        <f aca="true" t="shared" si="362" ref="I659:K660">I649+I651+I653+I655+I657</f>
        <v>0</v>
      </c>
      <c r="J659" s="26">
        <f t="shared" si="362"/>
        <v>0</v>
      </c>
      <c r="K659" s="41">
        <f t="shared" si="362"/>
        <v>0</v>
      </c>
      <c r="L659" s="171" t="str">
        <f>$E$5</f>
        <v>zw</v>
      </c>
      <c r="M659" s="25">
        <f>M649+M651+M653+M655+M657</f>
        <v>0</v>
      </c>
      <c r="N659" s="26">
        <f>N649+N651+N653+N655+N657</f>
        <v>0</v>
      </c>
    </row>
    <row r="660" spans="1:14" ht="12.75" customHeight="1" hidden="1" thickBot="1">
      <c r="A660" s="338"/>
      <c r="B660" s="331"/>
      <c r="C660" s="332"/>
      <c r="D660" s="334"/>
      <c r="E660" s="322"/>
      <c r="F660" s="324"/>
      <c r="G660" s="42">
        <f>G650+G652+G654+G656+G658</f>
        <v>0</v>
      </c>
      <c r="H660" s="16">
        <f>$E$6</f>
        <v>0.23</v>
      </c>
      <c r="I660" s="27">
        <f t="shared" si="362"/>
        <v>0</v>
      </c>
      <c r="J660" s="28">
        <f t="shared" si="362"/>
        <v>0</v>
      </c>
      <c r="K660" s="42">
        <f t="shared" si="362"/>
        <v>0</v>
      </c>
      <c r="L660" s="16">
        <f>$E$6</f>
        <v>0.23</v>
      </c>
      <c r="M660" s="27">
        <f>M650+M652+M654+M656+M658</f>
        <v>0</v>
      </c>
      <c r="N660" s="28">
        <f>N650+N652+N654+N656+N658</f>
        <v>0</v>
      </c>
    </row>
    <row r="661" spans="1:14" ht="12.75" customHeight="1" hidden="1">
      <c r="A661" s="351">
        <f>A649+1</f>
        <v>50</v>
      </c>
      <c r="B661" s="339"/>
      <c r="C661" s="342" t="s">
        <v>176</v>
      </c>
      <c r="D661" s="344"/>
      <c r="E661" s="29"/>
      <c r="F661" s="204">
        <f>F$5</f>
        <v>0</v>
      </c>
      <c r="G661" s="205"/>
      <c r="H661" s="171" t="str">
        <f>$E$5</f>
        <v>zw</v>
      </c>
      <c r="I661" s="25">
        <f aca="true" t="shared" si="363" ref="I661:I670">IF(H661="zw",0,G661*H661)</f>
        <v>0</v>
      </c>
      <c r="J661" s="26">
        <f aca="true" t="shared" si="364" ref="J661:J670">G661+I661</f>
        <v>0</v>
      </c>
      <c r="K661" s="207">
        <f aca="true" t="shared" si="365" ref="K661:K670">G661/N$6</f>
        <v>0</v>
      </c>
      <c r="L661" s="171" t="str">
        <f>$E$5</f>
        <v>zw</v>
      </c>
      <c r="M661" s="25">
        <f aca="true" t="shared" si="366" ref="M661:M670">IF(L661="zw",0,K661*L661)</f>
        <v>0</v>
      </c>
      <c r="N661" s="26">
        <f aca="true" t="shared" si="367" ref="N661:N670">K661+M661</f>
        <v>0</v>
      </c>
    </row>
    <row r="662" spans="1:14" ht="12.75" customHeight="1" hidden="1">
      <c r="A662" s="336"/>
      <c r="B662" s="340"/>
      <c r="C662" s="343"/>
      <c r="D662" s="327"/>
      <c r="E662" s="17">
        <f>E661</f>
        <v>0</v>
      </c>
      <c r="F662" s="168">
        <f>F$6</f>
        <v>0</v>
      </c>
      <c r="G662" s="169"/>
      <c r="H662" s="21">
        <f>$E$6</f>
        <v>0.23</v>
      </c>
      <c r="I662" s="22">
        <f t="shared" si="363"/>
        <v>0</v>
      </c>
      <c r="J662" s="23">
        <f t="shared" si="364"/>
        <v>0</v>
      </c>
      <c r="K662" s="170">
        <f t="shared" si="365"/>
        <v>0</v>
      </c>
      <c r="L662" s="21">
        <f>$E$6</f>
        <v>0.23</v>
      </c>
      <c r="M662" s="22">
        <f t="shared" si="366"/>
        <v>0</v>
      </c>
      <c r="N662" s="23">
        <f t="shared" si="367"/>
        <v>0</v>
      </c>
    </row>
    <row r="663" spans="1:14" ht="12.75" customHeight="1" hidden="1">
      <c r="A663" s="336"/>
      <c r="B663" s="340"/>
      <c r="C663" s="345" t="s">
        <v>9</v>
      </c>
      <c r="D663" s="347"/>
      <c r="E663" s="17">
        <f>E662</f>
        <v>0</v>
      </c>
      <c r="F663" s="11">
        <f>F$7</f>
        <v>0</v>
      </c>
      <c r="G663" s="40"/>
      <c r="H663" s="10" t="str">
        <f>$E$5</f>
        <v>zw</v>
      </c>
      <c r="I663" s="19">
        <f t="shared" si="363"/>
        <v>0</v>
      </c>
      <c r="J663" s="20">
        <f t="shared" si="364"/>
        <v>0</v>
      </c>
      <c r="K663" s="18">
        <f t="shared" si="365"/>
        <v>0</v>
      </c>
      <c r="L663" s="10" t="str">
        <f>$E$5</f>
        <v>zw</v>
      </c>
      <c r="M663" s="19">
        <f t="shared" si="366"/>
        <v>0</v>
      </c>
      <c r="N663" s="20">
        <f t="shared" si="367"/>
        <v>0</v>
      </c>
    </row>
    <row r="664" spans="1:14" ht="12.75" customHeight="1" hidden="1">
      <c r="A664" s="336"/>
      <c r="B664" s="340"/>
      <c r="C664" s="345"/>
      <c r="D664" s="281"/>
      <c r="E664" s="17">
        <f aca="true" t="shared" si="368" ref="E664:E670">E663</f>
        <v>0</v>
      </c>
      <c r="F664" s="11">
        <f>F$8</f>
        <v>0</v>
      </c>
      <c r="G664" s="40"/>
      <c r="H664" s="10">
        <f>$E$6</f>
        <v>0.23</v>
      </c>
      <c r="I664" s="19">
        <f t="shared" si="363"/>
        <v>0</v>
      </c>
      <c r="J664" s="20">
        <f t="shared" si="364"/>
        <v>0</v>
      </c>
      <c r="K664" s="18">
        <f t="shared" si="365"/>
        <v>0</v>
      </c>
      <c r="L664" s="10">
        <f>$E$6</f>
        <v>0.23</v>
      </c>
      <c r="M664" s="19">
        <f t="shared" si="366"/>
        <v>0</v>
      </c>
      <c r="N664" s="20">
        <f t="shared" si="367"/>
        <v>0</v>
      </c>
    </row>
    <row r="665" spans="1:14" ht="12.75" customHeight="1" hidden="1">
      <c r="A665" s="336"/>
      <c r="B665" s="340"/>
      <c r="C665" s="345" t="s">
        <v>10</v>
      </c>
      <c r="D665" s="347"/>
      <c r="E665" s="17">
        <f t="shared" si="368"/>
        <v>0</v>
      </c>
      <c r="F665" s="11">
        <f>F$9</f>
        <v>0</v>
      </c>
      <c r="G665" s="40"/>
      <c r="H665" s="10" t="str">
        <f>$E$5</f>
        <v>zw</v>
      </c>
      <c r="I665" s="19">
        <f t="shared" si="363"/>
        <v>0</v>
      </c>
      <c r="J665" s="20">
        <f t="shared" si="364"/>
        <v>0</v>
      </c>
      <c r="K665" s="18">
        <f t="shared" si="365"/>
        <v>0</v>
      </c>
      <c r="L665" s="10" t="str">
        <f>$E$5</f>
        <v>zw</v>
      </c>
      <c r="M665" s="19">
        <f t="shared" si="366"/>
        <v>0</v>
      </c>
      <c r="N665" s="20">
        <f t="shared" si="367"/>
        <v>0</v>
      </c>
    </row>
    <row r="666" spans="1:14" ht="12.75" customHeight="1" hidden="1">
      <c r="A666" s="336"/>
      <c r="B666" s="340"/>
      <c r="C666" s="345"/>
      <c r="D666" s="281"/>
      <c r="E666" s="17">
        <f t="shared" si="368"/>
        <v>0</v>
      </c>
      <c r="F666" s="11">
        <f>F$10</f>
        <v>0</v>
      </c>
      <c r="G666" s="40"/>
      <c r="H666" s="10">
        <f>$E$6</f>
        <v>0.23</v>
      </c>
      <c r="I666" s="19">
        <f t="shared" si="363"/>
        <v>0</v>
      </c>
      <c r="J666" s="20">
        <f t="shared" si="364"/>
        <v>0</v>
      </c>
      <c r="K666" s="18">
        <f t="shared" si="365"/>
        <v>0</v>
      </c>
      <c r="L666" s="10">
        <f>$E$6</f>
        <v>0.23</v>
      </c>
      <c r="M666" s="19">
        <f t="shared" si="366"/>
        <v>0</v>
      </c>
      <c r="N666" s="20">
        <f t="shared" si="367"/>
        <v>0</v>
      </c>
    </row>
    <row r="667" spans="1:14" ht="12.75" customHeight="1" hidden="1">
      <c r="A667" s="336"/>
      <c r="B667" s="340"/>
      <c r="C667" s="345" t="s">
        <v>11</v>
      </c>
      <c r="D667" s="347"/>
      <c r="E667" s="17">
        <f t="shared" si="368"/>
        <v>0</v>
      </c>
      <c r="F667" s="11">
        <f>F$11</f>
        <v>0</v>
      </c>
      <c r="G667" s="40"/>
      <c r="H667" s="10" t="str">
        <f>$E$5</f>
        <v>zw</v>
      </c>
      <c r="I667" s="19">
        <f t="shared" si="363"/>
        <v>0</v>
      </c>
      <c r="J667" s="20">
        <f t="shared" si="364"/>
        <v>0</v>
      </c>
      <c r="K667" s="18">
        <f t="shared" si="365"/>
        <v>0</v>
      </c>
      <c r="L667" s="10" t="str">
        <f>$E$5</f>
        <v>zw</v>
      </c>
      <c r="M667" s="19">
        <f t="shared" si="366"/>
        <v>0</v>
      </c>
      <c r="N667" s="20">
        <f t="shared" si="367"/>
        <v>0</v>
      </c>
    </row>
    <row r="668" spans="1:14" ht="12.75" customHeight="1" hidden="1">
      <c r="A668" s="336"/>
      <c r="B668" s="340"/>
      <c r="C668" s="345"/>
      <c r="D668" s="281"/>
      <c r="E668" s="17">
        <f t="shared" si="368"/>
        <v>0</v>
      </c>
      <c r="F668" s="11">
        <f>F$12</f>
        <v>0</v>
      </c>
      <c r="G668" s="40"/>
      <c r="H668" s="10">
        <f>$E$6</f>
        <v>0.23</v>
      </c>
      <c r="I668" s="19">
        <f t="shared" si="363"/>
        <v>0</v>
      </c>
      <c r="J668" s="20">
        <f t="shared" si="364"/>
        <v>0</v>
      </c>
      <c r="K668" s="18">
        <f t="shared" si="365"/>
        <v>0</v>
      </c>
      <c r="L668" s="10">
        <f>$E$6</f>
        <v>0.23</v>
      </c>
      <c r="M668" s="19">
        <f t="shared" si="366"/>
        <v>0</v>
      </c>
      <c r="N668" s="20">
        <f t="shared" si="367"/>
        <v>0</v>
      </c>
    </row>
    <row r="669" spans="1:14" ht="12.75" customHeight="1" hidden="1">
      <c r="A669" s="336"/>
      <c r="B669" s="340"/>
      <c r="C669" s="345" t="s">
        <v>12</v>
      </c>
      <c r="D669" s="347"/>
      <c r="E669" s="17">
        <f t="shared" si="368"/>
        <v>0</v>
      </c>
      <c r="F669" s="11">
        <f>F$13</f>
        <v>0</v>
      </c>
      <c r="G669" s="40"/>
      <c r="H669" s="10" t="str">
        <f>$E$5</f>
        <v>zw</v>
      </c>
      <c r="I669" s="19">
        <f t="shared" si="363"/>
        <v>0</v>
      </c>
      <c r="J669" s="20">
        <f t="shared" si="364"/>
        <v>0</v>
      </c>
      <c r="K669" s="18">
        <f t="shared" si="365"/>
        <v>0</v>
      </c>
      <c r="L669" s="10" t="str">
        <f>$E$5</f>
        <v>zw</v>
      </c>
      <c r="M669" s="19">
        <f t="shared" si="366"/>
        <v>0</v>
      </c>
      <c r="N669" s="20">
        <f t="shared" si="367"/>
        <v>0</v>
      </c>
    </row>
    <row r="670" spans="1:14" ht="12.75" customHeight="1" hidden="1" thickBot="1">
      <c r="A670" s="336"/>
      <c r="B670" s="340"/>
      <c r="C670" s="346"/>
      <c r="D670" s="348"/>
      <c r="E670" s="167">
        <f t="shared" si="368"/>
        <v>0</v>
      </c>
      <c r="F670" s="168">
        <f>F$14</f>
        <v>0</v>
      </c>
      <c r="G670" s="169"/>
      <c r="H670" s="21">
        <f>$E$6</f>
        <v>0.23</v>
      </c>
      <c r="I670" s="22">
        <f t="shared" si="363"/>
        <v>0</v>
      </c>
      <c r="J670" s="23">
        <f t="shared" si="364"/>
        <v>0</v>
      </c>
      <c r="K670" s="170">
        <f t="shared" si="365"/>
        <v>0</v>
      </c>
      <c r="L670" s="21">
        <f>$E$6</f>
        <v>0.23</v>
      </c>
      <c r="M670" s="22">
        <f t="shared" si="366"/>
        <v>0</v>
      </c>
      <c r="N670" s="23">
        <f t="shared" si="367"/>
        <v>0</v>
      </c>
    </row>
    <row r="671" spans="1:14" ht="12.75" customHeight="1" hidden="1">
      <c r="A671" s="337"/>
      <c r="B671" s="329" t="s">
        <v>112</v>
      </c>
      <c r="C671" s="330"/>
      <c r="D671" s="333">
        <f>SUM(D661:D670)</f>
        <v>0</v>
      </c>
      <c r="E671" s="321" t="s">
        <v>18</v>
      </c>
      <c r="F671" s="323" t="s">
        <v>18</v>
      </c>
      <c r="G671" s="41">
        <f>G661+G663+G665+G667+G669</f>
        <v>0</v>
      </c>
      <c r="H671" s="171" t="str">
        <f>$E$5</f>
        <v>zw</v>
      </c>
      <c r="I671" s="25">
        <f aca="true" t="shared" si="369" ref="I671:K672">I661+I663+I665+I667+I669</f>
        <v>0</v>
      </c>
      <c r="J671" s="26">
        <f t="shared" si="369"/>
        <v>0</v>
      </c>
      <c r="K671" s="41">
        <f t="shared" si="369"/>
        <v>0</v>
      </c>
      <c r="L671" s="171" t="str">
        <f>$E$5</f>
        <v>zw</v>
      </c>
      <c r="M671" s="25">
        <f>M661+M663+M665+M667+M669</f>
        <v>0</v>
      </c>
      <c r="N671" s="26">
        <f>N661+N663+N665+N667+N669</f>
        <v>0</v>
      </c>
    </row>
    <row r="672" spans="1:14" ht="12.75" customHeight="1" hidden="1" thickBot="1">
      <c r="A672" s="338"/>
      <c r="B672" s="331"/>
      <c r="C672" s="332"/>
      <c r="D672" s="334"/>
      <c r="E672" s="322"/>
      <c r="F672" s="324"/>
      <c r="G672" s="42">
        <f>G662+G664+G666+G668+G670</f>
        <v>0</v>
      </c>
      <c r="H672" s="16">
        <f>$E$6</f>
        <v>0.23</v>
      </c>
      <c r="I672" s="27">
        <f t="shared" si="369"/>
        <v>0</v>
      </c>
      <c r="J672" s="28">
        <f t="shared" si="369"/>
        <v>0</v>
      </c>
      <c r="K672" s="42">
        <f t="shared" si="369"/>
        <v>0</v>
      </c>
      <c r="L672" s="16">
        <f>$E$6</f>
        <v>0.23</v>
      </c>
      <c r="M672" s="27">
        <f>M662+M664+M666+M668+M670</f>
        <v>0</v>
      </c>
      <c r="N672" s="28">
        <f>N662+N664+N666+N668+N670</f>
        <v>0</v>
      </c>
    </row>
    <row r="673" spans="1:14" ht="12.75" customHeight="1" hidden="1">
      <c r="A673" s="351">
        <f>A661+1</f>
        <v>51</v>
      </c>
      <c r="B673" s="339"/>
      <c r="C673" s="342" t="s">
        <v>176</v>
      </c>
      <c r="D673" s="344"/>
      <c r="E673" s="29"/>
      <c r="F673" s="204">
        <f>F$5</f>
        <v>0</v>
      </c>
      <c r="G673" s="205"/>
      <c r="H673" s="171" t="str">
        <f>$E$5</f>
        <v>zw</v>
      </c>
      <c r="I673" s="25">
        <f aca="true" t="shared" si="370" ref="I673:I682">IF(H673="zw",0,G673*H673)</f>
        <v>0</v>
      </c>
      <c r="J673" s="26">
        <f aca="true" t="shared" si="371" ref="J673:J682">G673+I673</f>
        <v>0</v>
      </c>
      <c r="K673" s="207">
        <f aca="true" t="shared" si="372" ref="K673:K682">G673/N$6</f>
        <v>0</v>
      </c>
      <c r="L673" s="171" t="str">
        <f>$E$5</f>
        <v>zw</v>
      </c>
      <c r="M673" s="25">
        <f aca="true" t="shared" si="373" ref="M673:M682">IF(L673="zw",0,K673*L673)</f>
        <v>0</v>
      </c>
      <c r="N673" s="26">
        <f aca="true" t="shared" si="374" ref="N673:N682">K673+M673</f>
        <v>0</v>
      </c>
    </row>
    <row r="674" spans="1:14" ht="12.75" customHeight="1" hidden="1">
      <c r="A674" s="336"/>
      <c r="B674" s="340"/>
      <c r="C674" s="343"/>
      <c r="D674" s="327"/>
      <c r="E674" s="17">
        <f>E673</f>
        <v>0</v>
      </c>
      <c r="F674" s="168">
        <f>F$6</f>
        <v>0</v>
      </c>
      <c r="G674" s="169"/>
      <c r="H674" s="21">
        <f>$E$6</f>
        <v>0.23</v>
      </c>
      <c r="I674" s="22">
        <f t="shared" si="370"/>
        <v>0</v>
      </c>
      <c r="J674" s="23">
        <f t="shared" si="371"/>
        <v>0</v>
      </c>
      <c r="K674" s="170">
        <f t="shared" si="372"/>
        <v>0</v>
      </c>
      <c r="L674" s="21">
        <f>$E$6</f>
        <v>0.23</v>
      </c>
      <c r="M674" s="22">
        <f t="shared" si="373"/>
        <v>0</v>
      </c>
      <c r="N674" s="23">
        <f t="shared" si="374"/>
        <v>0</v>
      </c>
    </row>
    <row r="675" spans="1:14" ht="12.75" customHeight="1" hidden="1">
      <c r="A675" s="336"/>
      <c r="B675" s="340"/>
      <c r="C675" s="345" t="s">
        <v>9</v>
      </c>
      <c r="D675" s="327"/>
      <c r="E675" s="17">
        <f>E674</f>
        <v>0</v>
      </c>
      <c r="F675" s="11">
        <f>F$7</f>
        <v>0</v>
      </c>
      <c r="G675" s="40"/>
      <c r="H675" s="10" t="str">
        <f>$E$5</f>
        <v>zw</v>
      </c>
      <c r="I675" s="19">
        <f t="shared" si="370"/>
        <v>0</v>
      </c>
      <c r="J675" s="20">
        <f t="shared" si="371"/>
        <v>0</v>
      </c>
      <c r="K675" s="18">
        <f t="shared" si="372"/>
        <v>0</v>
      </c>
      <c r="L675" s="10" t="str">
        <f>$E$5</f>
        <v>zw</v>
      </c>
      <c r="M675" s="19">
        <f t="shared" si="373"/>
        <v>0</v>
      </c>
      <c r="N675" s="20">
        <f t="shared" si="374"/>
        <v>0</v>
      </c>
    </row>
    <row r="676" spans="1:14" ht="12.75" customHeight="1" hidden="1">
      <c r="A676" s="336"/>
      <c r="B676" s="340"/>
      <c r="C676" s="345"/>
      <c r="D676" s="327"/>
      <c r="E676" s="17">
        <f aca="true" t="shared" si="375" ref="E676:E682">E675</f>
        <v>0</v>
      </c>
      <c r="F676" s="11">
        <f>F$8</f>
        <v>0</v>
      </c>
      <c r="G676" s="40"/>
      <c r="H676" s="10">
        <f>$E$6</f>
        <v>0.23</v>
      </c>
      <c r="I676" s="19">
        <f t="shared" si="370"/>
        <v>0</v>
      </c>
      <c r="J676" s="20">
        <f t="shared" si="371"/>
        <v>0</v>
      </c>
      <c r="K676" s="18">
        <f t="shared" si="372"/>
        <v>0</v>
      </c>
      <c r="L676" s="10">
        <f>$E$6</f>
        <v>0.23</v>
      </c>
      <c r="M676" s="19">
        <f t="shared" si="373"/>
        <v>0</v>
      </c>
      <c r="N676" s="20">
        <f t="shared" si="374"/>
        <v>0</v>
      </c>
    </row>
    <row r="677" spans="1:14" ht="12.75" customHeight="1" hidden="1">
      <c r="A677" s="336"/>
      <c r="B677" s="340"/>
      <c r="C677" s="345" t="s">
        <v>10</v>
      </c>
      <c r="D677" s="327"/>
      <c r="E677" s="17">
        <f t="shared" si="375"/>
        <v>0</v>
      </c>
      <c r="F677" s="11">
        <f>F$9</f>
        <v>0</v>
      </c>
      <c r="G677" s="40"/>
      <c r="H677" s="10" t="str">
        <f>$E$5</f>
        <v>zw</v>
      </c>
      <c r="I677" s="19">
        <f t="shared" si="370"/>
        <v>0</v>
      </c>
      <c r="J677" s="20">
        <f t="shared" si="371"/>
        <v>0</v>
      </c>
      <c r="K677" s="18">
        <f t="shared" si="372"/>
        <v>0</v>
      </c>
      <c r="L677" s="10" t="str">
        <f>$E$5</f>
        <v>zw</v>
      </c>
      <c r="M677" s="19">
        <f t="shared" si="373"/>
        <v>0</v>
      </c>
      <c r="N677" s="20">
        <f t="shared" si="374"/>
        <v>0</v>
      </c>
    </row>
    <row r="678" spans="1:14" ht="12.75" customHeight="1" hidden="1">
      <c r="A678" s="336"/>
      <c r="B678" s="340"/>
      <c r="C678" s="345"/>
      <c r="D678" s="327"/>
      <c r="E678" s="17">
        <f t="shared" si="375"/>
        <v>0</v>
      </c>
      <c r="F678" s="11">
        <f>F$10</f>
        <v>0</v>
      </c>
      <c r="G678" s="40"/>
      <c r="H678" s="10">
        <f>$E$6</f>
        <v>0.23</v>
      </c>
      <c r="I678" s="19">
        <f t="shared" si="370"/>
        <v>0</v>
      </c>
      <c r="J678" s="20">
        <f t="shared" si="371"/>
        <v>0</v>
      </c>
      <c r="K678" s="18">
        <f t="shared" si="372"/>
        <v>0</v>
      </c>
      <c r="L678" s="10">
        <f>$E$6</f>
        <v>0.23</v>
      </c>
      <c r="M678" s="19">
        <f t="shared" si="373"/>
        <v>0</v>
      </c>
      <c r="N678" s="20">
        <f t="shared" si="374"/>
        <v>0</v>
      </c>
    </row>
    <row r="679" spans="1:14" ht="12.75" customHeight="1" hidden="1">
      <c r="A679" s="336"/>
      <c r="B679" s="340"/>
      <c r="C679" s="345" t="s">
        <v>11</v>
      </c>
      <c r="D679" s="327"/>
      <c r="E679" s="17">
        <f t="shared" si="375"/>
        <v>0</v>
      </c>
      <c r="F679" s="11">
        <f>F$11</f>
        <v>0</v>
      </c>
      <c r="G679" s="40"/>
      <c r="H679" s="10" t="str">
        <f>$E$5</f>
        <v>zw</v>
      </c>
      <c r="I679" s="19">
        <f t="shared" si="370"/>
        <v>0</v>
      </c>
      <c r="J679" s="20">
        <f t="shared" si="371"/>
        <v>0</v>
      </c>
      <c r="K679" s="18">
        <f t="shared" si="372"/>
        <v>0</v>
      </c>
      <c r="L679" s="10" t="str">
        <f>$E$5</f>
        <v>zw</v>
      </c>
      <c r="M679" s="19">
        <f t="shared" si="373"/>
        <v>0</v>
      </c>
      <c r="N679" s="20">
        <f t="shared" si="374"/>
        <v>0</v>
      </c>
    </row>
    <row r="680" spans="1:14" ht="12.75" customHeight="1" hidden="1">
      <c r="A680" s="336"/>
      <c r="B680" s="340"/>
      <c r="C680" s="345"/>
      <c r="D680" s="327"/>
      <c r="E680" s="17">
        <f t="shared" si="375"/>
        <v>0</v>
      </c>
      <c r="F680" s="11">
        <f>F$12</f>
        <v>0</v>
      </c>
      <c r="G680" s="40"/>
      <c r="H680" s="10">
        <f>$E$6</f>
        <v>0.23</v>
      </c>
      <c r="I680" s="19">
        <f t="shared" si="370"/>
        <v>0</v>
      </c>
      <c r="J680" s="20">
        <f t="shared" si="371"/>
        <v>0</v>
      </c>
      <c r="K680" s="18">
        <f t="shared" si="372"/>
        <v>0</v>
      </c>
      <c r="L680" s="10">
        <f>$E$6</f>
        <v>0.23</v>
      </c>
      <c r="M680" s="19">
        <f t="shared" si="373"/>
        <v>0</v>
      </c>
      <c r="N680" s="20">
        <f t="shared" si="374"/>
        <v>0</v>
      </c>
    </row>
    <row r="681" spans="1:14" ht="12.75" customHeight="1" hidden="1">
      <c r="A681" s="336"/>
      <c r="B681" s="340"/>
      <c r="C681" s="345" t="s">
        <v>12</v>
      </c>
      <c r="D681" s="327"/>
      <c r="E681" s="17">
        <f t="shared" si="375"/>
        <v>0</v>
      </c>
      <c r="F681" s="11">
        <f>F$13</f>
        <v>0</v>
      </c>
      <c r="G681" s="40"/>
      <c r="H681" s="10" t="str">
        <f>$E$5</f>
        <v>zw</v>
      </c>
      <c r="I681" s="19">
        <f t="shared" si="370"/>
        <v>0</v>
      </c>
      <c r="J681" s="20">
        <f t="shared" si="371"/>
        <v>0</v>
      </c>
      <c r="K681" s="18">
        <f t="shared" si="372"/>
        <v>0</v>
      </c>
      <c r="L681" s="10" t="str">
        <f>$E$5</f>
        <v>zw</v>
      </c>
      <c r="M681" s="19">
        <f t="shared" si="373"/>
        <v>0</v>
      </c>
      <c r="N681" s="20">
        <f t="shared" si="374"/>
        <v>0</v>
      </c>
    </row>
    <row r="682" spans="1:14" ht="12.75" customHeight="1" hidden="1" thickBot="1">
      <c r="A682" s="336"/>
      <c r="B682" s="340"/>
      <c r="C682" s="346"/>
      <c r="D682" s="328"/>
      <c r="E682" s="167">
        <f t="shared" si="375"/>
        <v>0</v>
      </c>
      <c r="F682" s="168">
        <f>F$14</f>
        <v>0</v>
      </c>
      <c r="G682" s="169"/>
      <c r="H682" s="21">
        <f>$E$6</f>
        <v>0.23</v>
      </c>
      <c r="I682" s="22">
        <f t="shared" si="370"/>
        <v>0</v>
      </c>
      <c r="J682" s="23">
        <f t="shared" si="371"/>
        <v>0</v>
      </c>
      <c r="K682" s="170">
        <f t="shared" si="372"/>
        <v>0</v>
      </c>
      <c r="L682" s="21">
        <f>$E$6</f>
        <v>0.23</v>
      </c>
      <c r="M682" s="22">
        <f t="shared" si="373"/>
        <v>0</v>
      </c>
      <c r="N682" s="23">
        <f t="shared" si="374"/>
        <v>0</v>
      </c>
    </row>
    <row r="683" spans="1:14" ht="12.75" customHeight="1" hidden="1">
      <c r="A683" s="337"/>
      <c r="B683" s="329" t="s">
        <v>112</v>
      </c>
      <c r="C683" s="330"/>
      <c r="D683" s="333">
        <f>SUM(D673:D682)</f>
        <v>0</v>
      </c>
      <c r="E683" s="321" t="s">
        <v>18</v>
      </c>
      <c r="F683" s="323" t="s">
        <v>18</v>
      </c>
      <c r="G683" s="41">
        <f>G673+G675+G677+G679+G681</f>
        <v>0</v>
      </c>
      <c r="H683" s="171" t="str">
        <f>$E$5</f>
        <v>zw</v>
      </c>
      <c r="I683" s="25">
        <f aca="true" t="shared" si="376" ref="I683:K684">I673+I675+I677+I679+I681</f>
        <v>0</v>
      </c>
      <c r="J683" s="26">
        <f t="shared" si="376"/>
        <v>0</v>
      </c>
      <c r="K683" s="41">
        <f t="shared" si="376"/>
        <v>0</v>
      </c>
      <c r="L683" s="171" t="str">
        <f>$E$5</f>
        <v>zw</v>
      </c>
      <c r="M683" s="25">
        <f>M673+M675+M677+M679+M681</f>
        <v>0</v>
      </c>
      <c r="N683" s="26">
        <f>N673+N675+N677+N679+N681</f>
        <v>0</v>
      </c>
    </row>
    <row r="684" spans="1:14" ht="12.75" customHeight="1" hidden="1" thickBot="1">
      <c r="A684" s="338"/>
      <c r="B684" s="331"/>
      <c r="C684" s="332"/>
      <c r="D684" s="334"/>
      <c r="E684" s="322"/>
      <c r="F684" s="324"/>
      <c r="G684" s="42">
        <f>G674+G676+G678+G680+G682</f>
        <v>0</v>
      </c>
      <c r="H684" s="16">
        <f>$E$6</f>
        <v>0.23</v>
      </c>
      <c r="I684" s="27">
        <f t="shared" si="376"/>
        <v>0</v>
      </c>
      <c r="J684" s="28">
        <f t="shared" si="376"/>
        <v>0</v>
      </c>
      <c r="K684" s="42">
        <f t="shared" si="376"/>
        <v>0</v>
      </c>
      <c r="L684" s="16">
        <f>$E$6</f>
        <v>0.23</v>
      </c>
      <c r="M684" s="27">
        <f>M674+M676+M678+M680+M682</f>
        <v>0</v>
      </c>
      <c r="N684" s="28">
        <f>N674+N676+N678+N680+N682</f>
        <v>0</v>
      </c>
    </row>
    <row r="685" spans="1:14" ht="12.75" customHeight="1" hidden="1">
      <c r="A685" s="351">
        <f>A673+1</f>
        <v>52</v>
      </c>
      <c r="B685" s="339"/>
      <c r="C685" s="342" t="s">
        <v>176</v>
      </c>
      <c r="D685" s="344"/>
      <c r="E685" s="29"/>
      <c r="F685" s="204">
        <f>F$5</f>
        <v>0</v>
      </c>
      <c r="G685" s="205"/>
      <c r="H685" s="171" t="str">
        <f>$E$5</f>
        <v>zw</v>
      </c>
      <c r="I685" s="25">
        <f aca="true" t="shared" si="377" ref="I685:I694">IF(H685="zw",0,G685*H685)</f>
        <v>0</v>
      </c>
      <c r="J685" s="26">
        <f aca="true" t="shared" si="378" ref="J685:J694">G685+I685</f>
        <v>0</v>
      </c>
      <c r="K685" s="207">
        <f aca="true" t="shared" si="379" ref="K685:K694">G685/N$6</f>
        <v>0</v>
      </c>
      <c r="L685" s="171" t="str">
        <f>$E$5</f>
        <v>zw</v>
      </c>
      <c r="M685" s="25">
        <f aca="true" t="shared" si="380" ref="M685:M694">IF(L685="zw",0,K685*L685)</f>
        <v>0</v>
      </c>
      <c r="N685" s="26">
        <f aca="true" t="shared" si="381" ref="N685:N694">K685+M685</f>
        <v>0</v>
      </c>
    </row>
    <row r="686" spans="1:14" ht="12.75" customHeight="1" hidden="1">
      <c r="A686" s="336"/>
      <c r="B686" s="340"/>
      <c r="C686" s="343"/>
      <c r="D686" s="327"/>
      <c r="E686" s="17">
        <f>E685</f>
        <v>0</v>
      </c>
      <c r="F686" s="168">
        <f>F$6</f>
        <v>0</v>
      </c>
      <c r="G686" s="169"/>
      <c r="H686" s="21">
        <f>$E$6</f>
        <v>0.23</v>
      </c>
      <c r="I686" s="22">
        <f t="shared" si="377"/>
        <v>0</v>
      </c>
      <c r="J686" s="23">
        <f t="shared" si="378"/>
        <v>0</v>
      </c>
      <c r="K686" s="170">
        <f t="shared" si="379"/>
        <v>0</v>
      </c>
      <c r="L686" s="21">
        <f>$E$6</f>
        <v>0.23</v>
      </c>
      <c r="M686" s="22">
        <f t="shared" si="380"/>
        <v>0</v>
      </c>
      <c r="N686" s="23">
        <f t="shared" si="381"/>
        <v>0</v>
      </c>
    </row>
    <row r="687" spans="1:14" ht="12.75" customHeight="1" hidden="1">
      <c r="A687" s="336"/>
      <c r="B687" s="340"/>
      <c r="C687" s="345" t="s">
        <v>9</v>
      </c>
      <c r="D687" s="327"/>
      <c r="E687" s="17">
        <f>E686</f>
        <v>0</v>
      </c>
      <c r="F687" s="11">
        <f>F$7</f>
        <v>0</v>
      </c>
      <c r="G687" s="40"/>
      <c r="H687" s="10" t="str">
        <f>$E$5</f>
        <v>zw</v>
      </c>
      <c r="I687" s="19">
        <f t="shared" si="377"/>
        <v>0</v>
      </c>
      <c r="J687" s="20">
        <f t="shared" si="378"/>
        <v>0</v>
      </c>
      <c r="K687" s="18">
        <f t="shared" si="379"/>
        <v>0</v>
      </c>
      <c r="L687" s="10" t="str">
        <f>$E$5</f>
        <v>zw</v>
      </c>
      <c r="M687" s="19">
        <f t="shared" si="380"/>
        <v>0</v>
      </c>
      <c r="N687" s="20">
        <f t="shared" si="381"/>
        <v>0</v>
      </c>
    </row>
    <row r="688" spans="1:14" ht="12.75" customHeight="1" hidden="1">
      <c r="A688" s="336"/>
      <c r="B688" s="340"/>
      <c r="C688" s="345"/>
      <c r="D688" s="327"/>
      <c r="E688" s="17">
        <f aca="true" t="shared" si="382" ref="E688:E694">E687</f>
        <v>0</v>
      </c>
      <c r="F688" s="11">
        <f>F$8</f>
        <v>0</v>
      </c>
      <c r="G688" s="40"/>
      <c r="H688" s="10">
        <f>$E$6</f>
        <v>0.23</v>
      </c>
      <c r="I688" s="19">
        <f t="shared" si="377"/>
        <v>0</v>
      </c>
      <c r="J688" s="20">
        <f t="shared" si="378"/>
        <v>0</v>
      </c>
      <c r="K688" s="18">
        <f t="shared" si="379"/>
        <v>0</v>
      </c>
      <c r="L688" s="10">
        <f>$E$6</f>
        <v>0.23</v>
      </c>
      <c r="M688" s="19">
        <f t="shared" si="380"/>
        <v>0</v>
      </c>
      <c r="N688" s="20">
        <f t="shared" si="381"/>
        <v>0</v>
      </c>
    </row>
    <row r="689" spans="1:14" ht="12.75" customHeight="1" hidden="1">
      <c r="A689" s="336"/>
      <c r="B689" s="340"/>
      <c r="C689" s="345" t="s">
        <v>10</v>
      </c>
      <c r="D689" s="327"/>
      <c r="E689" s="17">
        <f t="shared" si="382"/>
        <v>0</v>
      </c>
      <c r="F689" s="11">
        <f>F$9</f>
        <v>0</v>
      </c>
      <c r="G689" s="40"/>
      <c r="H689" s="10" t="str">
        <f>$E$5</f>
        <v>zw</v>
      </c>
      <c r="I689" s="19">
        <f t="shared" si="377"/>
        <v>0</v>
      </c>
      <c r="J689" s="20">
        <f t="shared" si="378"/>
        <v>0</v>
      </c>
      <c r="K689" s="18">
        <f t="shared" si="379"/>
        <v>0</v>
      </c>
      <c r="L689" s="10" t="str">
        <f>$E$5</f>
        <v>zw</v>
      </c>
      <c r="M689" s="19">
        <f t="shared" si="380"/>
        <v>0</v>
      </c>
      <c r="N689" s="20">
        <f t="shared" si="381"/>
        <v>0</v>
      </c>
    </row>
    <row r="690" spans="1:14" ht="12.75" customHeight="1" hidden="1">
      <c r="A690" s="336"/>
      <c r="B690" s="340"/>
      <c r="C690" s="345"/>
      <c r="D690" s="327"/>
      <c r="E690" s="17">
        <f t="shared" si="382"/>
        <v>0</v>
      </c>
      <c r="F690" s="11">
        <f>F$10</f>
        <v>0</v>
      </c>
      <c r="G690" s="40"/>
      <c r="H690" s="10">
        <f>$E$6</f>
        <v>0.23</v>
      </c>
      <c r="I690" s="19">
        <f t="shared" si="377"/>
        <v>0</v>
      </c>
      <c r="J690" s="20">
        <f t="shared" si="378"/>
        <v>0</v>
      </c>
      <c r="K690" s="18">
        <f t="shared" si="379"/>
        <v>0</v>
      </c>
      <c r="L690" s="10">
        <f>$E$6</f>
        <v>0.23</v>
      </c>
      <c r="M690" s="19">
        <f t="shared" si="380"/>
        <v>0</v>
      </c>
      <c r="N690" s="20">
        <f t="shared" si="381"/>
        <v>0</v>
      </c>
    </row>
    <row r="691" spans="1:14" ht="12.75" customHeight="1" hidden="1">
      <c r="A691" s="336"/>
      <c r="B691" s="340"/>
      <c r="C691" s="345" t="s">
        <v>11</v>
      </c>
      <c r="D691" s="327"/>
      <c r="E691" s="17">
        <f t="shared" si="382"/>
        <v>0</v>
      </c>
      <c r="F691" s="11">
        <f>F$11</f>
        <v>0</v>
      </c>
      <c r="G691" s="40"/>
      <c r="H691" s="10" t="str">
        <f>$E$5</f>
        <v>zw</v>
      </c>
      <c r="I691" s="19">
        <f t="shared" si="377"/>
        <v>0</v>
      </c>
      <c r="J691" s="20">
        <f t="shared" si="378"/>
        <v>0</v>
      </c>
      <c r="K691" s="18">
        <f t="shared" si="379"/>
        <v>0</v>
      </c>
      <c r="L691" s="10" t="str">
        <f>$E$5</f>
        <v>zw</v>
      </c>
      <c r="M691" s="19">
        <f t="shared" si="380"/>
        <v>0</v>
      </c>
      <c r="N691" s="20">
        <f t="shared" si="381"/>
        <v>0</v>
      </c>
    </row>
    <row r="692" spans="1:14" ht="12.75" customHeight="1" hidden="1">
      <c r="A692" s="336"/>
      <c r="B692" s="340"/>
      <c r="C692" s="345"/>
      <c r="D692" s="327"/>
      <c r="E692" s="17">
        <f t="shared" si="382"/>
        <v>0</v>
      </c>
      <c r="F692" s="11">
        <f>F$12</f>
        <v>0</v>
      </c>
      <c r="G692" s="40"/>
      <c r="H692" s="10">
        <f>$E$6</f>
        <v>0.23</v>
      </c>
      <c r="I692" s="19">
        <f t="shared" si="377"/>
        <v>0</v>
      </c>
      <c r="J692" s="20">
        <f t="shared" si="378"/>
        <v>0</v>
      </c>
      <c r="K692" s="18">
        <f t="shared" si="379"/>
        <v>0</v>
      </c>
      <c r="L692" s="10">
        <f>$E$6</f>
        <v>0.23</v>
      </c>
      <c r="M692" s="19">
        <f t="shared" si="380"/>
        <v>0</v>
      </c>
      <c r="N692" s="20">
        <f t="shared" si="381"/>
        <v>0</v>
      </c>
    </row>
    <row r="693" spans="1:14" ht="12.75" customHeight="1" hidden="1">
      <c r="A693" s="336"/>
      <c r="B693" s="340"/>
      <c r="C693" s="345" t="s">
        <v>12</v>
      </c>
      <c r="D693" s="327"/>
      <c r="E693" s="17">
        <f t="shared" si="382"/>
        <v>0</v>
      </c>
      <c r="F693" s="11">
        <f>F$13</f>
        <v>0</v>
      </c>
      <c r="G693" s="40"/>
      <c r="H693" s="10" t="str">
        <f>$E$5</f>
        <v>zw</v>
      </c>
      <c r="I693" s="19">
        <f t="shared" si="377"/>
        <v>0</v>
      </c>
      <c r="J693" s="20">
        <f t="shared" si="378"/>
        <v>0</v>
      </c>
      <c r="K693" s="18">
        <f t="shared" si="379"/>
        <v>0</v>
      </c>
      <c r="L693" s="10" t="str">
        <f>$E$5</f>
        <v>zw</v>
      </c>
      <c r="M693" s="19">
        <f t="shared" si="380"/>
        <v>0</v>
      </c>
      <c r="N693" s="20">
        <f t="shared" si="381"/>
        <v>0</v>
      </c>
    </row>
    <row r="694" spans="1:14" ht="12.75" customHeight="1" hidden="1" thickBot="1">
      <c r="A694" s="336"/>
      <c r="B694" s="341"/>
      <c r="C694" s="346"/>
      <c r="D694" s="328"/>
      <c r="E694" s="17">
        <f t="shared" si="382"/>
        <v>0</v>
      </c>
      <c r="F694" s="168">
        <f>F$14</f>
        <v>0</v>
      </c>
      <c r="G694" s="169"/>
      <c r="H694" s="21">
        <f>$E$6</f>
        <v>0.23</v>
      </c>
      <c r="I694" s="22">
        <f t="shared" si="377"/>
        <v>0</v>
      </c>
      <c r="J694" s="23">
        <f t="shared" si="378"/>
        <v>0</v>
      </c>
      <c r="K694" s="170">
        <f t="shared" si="379"/>
        <v>0</v>
      </c>
      <c r="L694" s="21">
        <f>$E$6</f>
        <v>0.23</v>
      </c>
      <c r="M694" s="22">
        <f t="shared" si="380"/>
        <v>0</v>
      </c>
      <c r="N694" s="23">
        <f t="shared" si="381"/>
        <v>0</v>
      </c>
    </row>
    <row r="695" spans="1:14" ht="12.75" customHeight="1" hidden="1">
      <c r="A695" s="337"/>
      <c r="B695" s="329" t="s">
        <v>112</v>
      </c>
      <c r="C695" s="330"/>
      <c r="D695" s="333">
        <f>SUM(D685:D694)</f>
        <v>0</v>
      </c>
      <c r="E695" s="321" t="s">
        <v>18</v>
      </c>
      <c r="F695" s="323" t="s">
        <v>18</v>
      </c>
      <c r="G695" s="41">
        <f>G685+G687+G689+G691+G693</f>
        <v>0</v>
      </c>
      <c r="H695" s="171" t="str">
        <f>$E$5</f>
        <v>zw</v>
      </c>
      <c r="I695" s="25">
        <f aca="true" t="shared" si="383" ref="I695:K696">I685+I687+I689+I691+I693</f>
        <v>0</v>
      </c>
      <c r="J695" s="26">
        <f t="shared" si="383"/>
        <v>0</v>
      </c>
      <c r="K695" s="41">
        <f t="shared" si="383"/>
        <v>0</v>
      </c>
      <c r="L695" s="171" t="str">
        <f>$E$5</f>
        <v>zw</v>
      </c>
      <c r="M695" s="25">
        <f>M685+M687+M689+M691+M693</f>
        <v>0</v>
      </c>
      <c r="N695" s="26">
        <f>N685+N687+N689+N691+N693</f>
        <v>0</v>
      </c>
    </row>
    <row r="696" spans="1:14" ht="12.75" customHeight="1" hidden="1" thickBot="1">
      <c r="A696" s="338"/>
      <c r="B696" s="331"/>
      <c r="C696" s="332"/>
      <c r="D696" s="334"/>
      <c r="E696" s="322"/>
      <c r="F696" s="324"/>
      <c r="G696" s="42">
        <f>G686+G688+G690+G692+G694</f>
        <v>0</v>
      </c>
      <c r="H696" s="16">
        <f>$E$6</f>
        <v>0.23</v>
      </c>
      <c r="I696" s="27">
        <f t="shared" si="383"/>
        <v>0</v>
      </c>
      <c r="J696" s="28">
        <f t="shared" si="383"/>
        <v>0</v>
      </c>
      <c r="K696" s="42">
        <f t="shared" si="383"/>
        <v>0</v>
      </c>
      <c r="L696" s="16">
        <f>$E$6</f>
        <v>0.23</v>
      </c>
      <c r="M696" s="27">
        <f>M686+M688+M690+M692+M694</f>
        <v>0</v>
      </c>
      <c r="N696" s="28">
        <f>N686+N688+N690+N692+N694</f>
        <v>0</v>
      </c>
    </row>
    <row r="697" spans="1:14" ht="12.75" customHeight="1" hidden="1">
      <c r="A697" s="351">
        <f>A685+1</f>
        <v>53</v>
      </c>
      <c r="B697" s="339"/>
      <c r="C697" s="342" t="s">
        <v>176</v>
      </c>
      <c r="D697" s="344"/>
      <c r="E697" s="29"/>
      <c r="F697" s="204">
        <f>F$5</f>
        <v>0</v>
      </c>
      <c r="G697" s="205"/>
      <c r="H697" s="171" t="str">
        <f>$E$5</f>
        <v>zw</v>
      </c>
      <c r="I697" s="25">
        <f aca="true" t="shared" si="384" ref="I697:I706">IF(H697="zw",0,G697*H697)</f>
        <v>0</v>
      </c>
      <c r="J697" s="26">
        <f aca="true" t="shared" si="385" ref="J697:J706">G697+I697</f>
        <v>0</v>
      </c>
      <c r="K697" s="207">
        <f aca="true" t="shared" si="386" ref="K697:K706">G697/N$6</f>
        <v>0</v>
      </c>
      <c r="L697" s="171" t="str">
        <f>$E$5</f>
        <v>zw</v>
      </c>
      <c r="M697" s="25">
        <f aca="true" t="shared" si="387" ref="M697:M706">IF(L697="zw",0,K697*L697)</f>
        <v>0</v>
      </c>
      <c r="N697" s="26">
        <f aca="true" t="shared" si="388" ref="N697:N706">K697+M697</f>
        <v>0</v>
      </c>
    </row>
    <row r="698" spans="1:14" ht="12.75" customHeight="1" hidden="1">
      <c r="A698" s="336"/>
      <c r="B698" s="340"/>
      <c r="C698" s="343"/>
      <c r="D698" s="327"/>
      <c r="E698" s="17">
        <f>E697</f>
        <v>0</v>
      </c>
      <c r="F698" s="168">
        <f>F$6</f>
        <v>0</v>
      </c>
      <c r="G698" s="169"/>
      <c r="H698" s="21">
        <f>$E$6</f>
        <v>0.23</v>
      </c>
      <c r="I698" s="22">
        <f t="shared" si="384"/>
        <v>0</v>
      </c>
      <c r="J698" s="23">
        <f t="shared" si="385"/>
        <v>0</v>
      </c>
      <c r="K698" s="170">
        <f t="shared" si="386"/>
        <v>0</v>
      </c>
      <c r="L698" s="21">
        <f>$E$6</f>
        <v>0.23</v>
      </c>
      <c r="M698" s="22">
        <f t="shared" si="387"/>
        <v>0</v>
      </c>
      <c r="N698" s="23">
        <f t="shared" si="388"/>
        <v>0</v>
      </c>
    </row>
    <row r="699" spans="1:14" ht="12.75" customHeight="1" hidden="1">
      <c r="A699" s="336"/>
      <c r="B699" s="340"/>
      <c r="C699" s="345" t="s">
        <v>9</v>
      </c>
      <c r="D699" s="327"/>
      <c r="E699" s="17">
        <f>E698</f>
        <v>0</v>
      </c>
      <c r="F699" s="11">
        <f>F$7</f>
        <v>0</v>
      </c>
      <c r="G699" s="40"/>
      <c r="H699" s="10" t="str">
        <f>$E$5</f>
        <v>zw</v>
      </c>
      <c r="I699" s="19">
        <f t="shared" si="384"/>
        <v>0</v>
      </c>
      <c r="J699" s="20">
        <f t="shared" si="385"/>
        <v>0</v>
      </c>
      <c r="K699" s="18">
        <f t="shared" si="386"/>
        <v>0</v>
      </c>
      <c r="L699" s="10" t="str">
        <f>$E$5</f>
        <v>zw</v>
      </c>
      <c r="M699" s="19">
        <f t="shared" si="387"/>
        <v>0</v>
      </c>
      <c r="N699" s="20">
        <f t="shared" si="388"/>
        <v>0</v>
      </c>
    </row>
    <row r="700" spans="1:14" ht="12.75" customHeight="1" hidden="1">
      <c r="A700" s="336"/>
      <c r="B700" s="340"/>
      <c r="C700" s="345"/>
      <c r="D700" s="327"/>
      <c r="E700" s="17">
        <f aca="true" t="shared" si="389" ref="E700:E706">E699</f>
        <v>0</v>
      </c>
      <c r="F700" s="11">
        <f>F$8</f>
        <v>0</v>
      </c>
      <c r="G700" s="40"/>
      <c r="H700" s="10">
        <f>$E$6</f>
        <v>0.23</v>
      </c>
      <c r="I700" s="19">
        <f t="shared" si="384"/>
        <v>0</v>
      </c>
      <c r="J700" s="20">
        <f t="shared" si="385"/>
        <v>0</v>
      </c>
      <c r="K700" s="18">
        <f t="shared" si="386"/>
        <v>0</v>
      </c>
      <c r="L700" s="10">
        <f>$E$6</f>
        <v>0.23</v>
      </c>
      <c r="M700" s="19">
        <f t="shared" si="387"/>
        <v>0</v>
      </c>
      <c r="N700" s="20">
        <f t="shared" si="388"/>
        <v>0</v>
      </c>
    </row>
    <row r="701" spans="1:14" ht="12.75" customHeight="1" hidden="1">
      <c r="A701" s="336"/>
      <c r="B701" s="340"/>
      <c r="C701" s="345" t="s">
        <v>10</v>
      </c>
      <c r="D701" s="327"/>
      <c r="E701" s="17">
        <f t="shared" si="389"/>
        <v>0</v>
      </c>
      <c r="F701" s="11">
        <f>F$9</f>
        <v>0</v>
      </c>
      <c r="G701" s="40"/>
      <c r="H701" s="10" t="str">
        <f>$E$5</f>
        <v>zw</v>
      </c>
      <c r="I701" s="19">
        <f t="shared" si="384"/>
        <v>0</v>
      </c>
      <c r="J701" s="20">
        <f t="shared" si="385"/>
        <v>0</v>
      </c>
      <c r="K701" s="18">
        <f t="shared" si="386"/>
        <v>0</v>
      </c>
      <c r="L701" s="10" t="str">
        <f>$E$5</f>
        <v>zw</v>
      </c>
      <c r="M701" s="19">
        <f t="shared" si="387"/>
        <v>0</v>
      </c>
      <c r="N701" s="20">
        <f t="shared" si="388"/>
        <v>0</v>
      </c>
    </row>
    <row r="702" spans="1:14" ht="12.75" customHeight="1" hidden="1">
      <c r="A702" s="336"/>
      <c r="B702" s="340"/>
      <c r="C702" s="345"/>
      <c r="D702" s="327"/>
      <c r="E702" s="17">
        <f t="shared" si="389"/>
        <v>0</v>
      </c>
      <c r="F702" s="11">
        <f>F$10</f>
        <v>0</v>
      </c>
      <c r="G702" s="40"/>
      <c r="H702" s="10">
        <f>$E$6</f>
        <v>0.23</v>
      </c>
      <c r="I702" s="19">
        <f t="shared" si="384"/>
        <v>0</v>
      </c>
      <c r="J702" s="20">
        <f t="shared" si="385"/>
        <v>0</v>
      </c>
      <c r="K702" s="18">
        <f t="shared" si="386"/>
        <v>0</v>
      </c>
      <c r="L702" s="10">
        <f>$E$6</f>
        <v>0.23</v>
      </c>
      <c r="M702" s="19">
        <f t="shared" si="387"/>
        <v>0</v>
      </c>
      <c r="N702" s="20">
        <f t="shared" si="388"/>
        <v>0</v>
      </c>
    </row>
    <row r="703" spans="1:14" ht="12.75" customHeight="1" hidden="1">
      <c r="A703" s="336"/>
      <c r="B703" s="340"/>
      <c r="C703" s="345" t="s">
        <v>11</v>
      </c>
      <c r="D703" s="327"/>
      <c r="E703" s="17">
        <f t="shared" si="389"/>
        <v>0</v>
      </c>
      <c r="F703" s="11">
        <f>F$11</f>
        <v>0</v>
      </c>
      <c r="G703" s="40"/>
      <c r="H703" s="10" t="str">
        <f>$E$5</f>
        <v>zw</v>
      </c>
      <c r="I703" s="19">
        <f t="shared" si="384"/>
        <v>0</v>
      </c>
      <c r="J703" s="20">
        <f t="shared" si="385"/>
        <v>0</v>
      </c>
      <c r="K703" s="18">
        <f t="shared" si="386"/>
        <v>0</v>
      </c>
      <c r="L703" s="10" t="str">
        <f>$E$5</f>
        <v>zw</v>
      </c>
      <c r="M703" s="19">
        <f t="shared" si="387"/>
        <v>0</v>
      </c>
      <c r="N703" s="20">
        <f t="shared" si="388"/>
        <v>0</v>
      </c>
    </row>
    <row r="704" spans="1:14" ht="12.75" customHeight="1" hidden="1">
      <c r="A704" s="336"/>
      <c r="B704" s="340"/>
      <c r="C704" s="345"/>
      <c r="D704" s="327"/>
      <c r="E704" s="17">
        <f t="shared" si="389"/>
        <v>0</v>
      </c>
      <c r="F704" s="11">
        <f>F$12</f>
        <v>0</v>
      </c>
      <c r="G704" s="40"/>
      <c r="H704" s="10">
        <f>$E$6</f>
        <v>0.23</v>
      </c>
      <c r="I704" s="19">
        <f t="shared" si="384"/>
        <v>0</v>
      </c>
      <c r="J704" s="20">
        <f t="shared" si="385"/>
        <v>0</v>
      </c>
      <c r="K704" s="18">
        <f t="shared" si="386"/>
        <v>0</v>
      </c>
      <c r="L704" s="10">
        <f>$E$6</f>
        <v>0.23</v>
      </c>
      <c r="M704" s="19">
        <f t="shared" si="387"/>
        <v>0</v>
      </c>
      <c r="N704" s="20">
        <f t="shared" si="388"/>
        <v>0</v>
      </c>
    </row>
    <row r="705" spans="1:14" ht="12.75" customHeight="1" hidden="1">
      <c r="A705" s="336"/>
      <c r="B705" s="340"/>
      <c r="C705" s="345" t="s">
        <v>12</v>
      </c>
      <c r="D705" s="327"/>
      <c r="E705" s="17">
        <f t="shared" si="389"/>
        <v>0</v>
      </c>
      <c r="F705" s="11">
        <f>F$13</f>
        <v>0</v>
      </c>
      <c r="G705" s="40"/>
      <c r="H705" s="10" t="str">
        <f>$E$5</f>
        <v>zw</v>
      </c>
      <c r="I705" s="19">
        <f t="shared" si="384"/>
        <v>0</v>
      </c>
      <c r="J705" s="20">
        <f t="shared" si="385"/>
        <v>0</v>
      </c>
      <c r="K705" s="18">
        <f t="shared" si="386"/>
        <v>0</v>
      </c>
      <c r="L705" s="10" t="str">
        <f>$E$5</f>
        <v>zw</v>
      </c>
      <c r="M705" s="19">
        <f t="shared" si="387"/>
        <v>0</v>
      </c>
      <c r="N705" s="20">
        <f t="shared" si="388"/>
        <v>0</v>
      </c>
    </row>
    <row r="706" spans="1:14" ht="12.75" customHeight="1" hidden="1" thickBot="1">
      <c r="A706" s="336"/>
      <c r="B706" s="341"/>
      <c r="C706" s="346"/>
      <c r="D706" s="328"/>
      <c r="E706" s="17">
        <f t="shared" si="389"/>
        <v>0</v>
      </c>
      <c r="F706" s="168">
        <f>F$14</f>
        <v>0</v>
      </c>
      <c r="G706" s="169"/>
      <c r="H706" s="21">
        <f>$E$6</f>
        <v>0.23</v>
      </c>
      <c r="I706" s="22">
        <f t="shared" si="384"/>
        <v>0</v>
      </c>
      <c r="J706" s="23">
        <f t="shared" si="385"/>
        <v>0</v>
      </c>
      <c r="K706" s="170">
        <f t="shared" si="386"/>
        <v>0</v>
      </c>
      <c r="L706" s="21">
        <f>$E$6</f>
        <v>0.23</v>
      </c>
      <c r="M706" s="22">
        <f t="shared" si="387"/>
        <v>0</v>
      </c>
      <c r="N706" s="23">
        <f t="shared" si="388"/>
        <v>0</v>
      </c>
    </row>
    <row r="707" spans="1:14" ht="12.75" customHeight="1" hidden="1">
      <c r="A707" s="337"/>
      <c r="B707" s="329" t="s">
        <v>112</v>
      </c>
      <c r="C707" s="330"/>
      <c r="D707" s="333">
        <f>SUM(D697:D706)</f>
        <v>0</v>
      </c>
      <c r="E707" s="321" t="s">
        <v>18</v>
      </c>
      <c r="F707" s="323" t="s">
        <v>18</v>
      </c>
      <c r="G707" s="41">
        <f>G697+G699+G701+G703+G705</f>
        <v>0</v>
      </c>
      <c r="H707" s="171" t="str">
        <f>$E$5</f>
        <v>zw</v>
      </c>
      <c r="I707" s="25">
        <f aca="true" t="shared" si="390" ref="I707:K708">I697+I699+I701+I703+I705</f>
        <v>0</v>
      </c>
      <c r="J707" s="26">
        <f t="shared" si="390"/>
        <v>0</v>
      </c>
      <c r="K707" s="41">
        <f t="shared" si="390"/>
        <v>0</v>
      </c>
      <c r="L707" s="171" t="str">
        <f>$E$5</f>
        <v>zw</v>
      </c>
      <c r="M707" s="25">
        <f>M697+M699+M701+M703+M705</f>
        <v>0</v>
      </c>
      <c r="N707" s="26">
        <f>N697+N699+N701+N703+N705</f>
        <v>0</v>
      </c>
    </row>
    <row r="708" spans="1:14" ht="12.75" customHeight="1" hidden="1" thickBot="1">
      <c r="A708" s="338"/>
      <c r="B708" s="331"/>
      <c r="C708" s="332"/>
      <c r="D708" s="334"/>
      <c r="E708" s="322"/>
      <c r="F708" s="324"/>
      <c r="G708" s="42">
        <f>G698+G700+G702+G704+G706</f>
        <v>0</v>
      </c>
      <c r="H708" s="16">
        <f>$E$6</f>
        <v>0.23</v>
      </c>
      <c r="I708" s="27">
        <f t="shared" si="390"/>
        <v>0</v>
      </c>
      <c r="J708" s="28">
        <f t="shared" si="390"/>
        <v>0</v>
      </c>
      <c r="K708" s="42">
        <f t="shared" si="390"/>
        <v>0</v>
      </c>
      <c r="L708" s="16">
        <f>$E$6</f>
        <v>0.23</v>
      </c>
      <c r="M708" s="27">
        <f>M698+M700+M702+M704+M706</f>
        <v>0</v>
      </c>
      <c r="N708" s="28">
        <f>N698+N700+N702+N704+N706</f>
        <v>0</v>
      </c>
    </row>
    <row r="709" spans="4:14" ht="12.75" customHeight="1" hidden="1">
      <c r="D709" s="282">
        <f>D643+D659+D671+D683+D695+D707</f>
        <v>18287.559999999998</v>
      </c>
      <c r="G709" s="215">
        <f>G659+G671+G683+G695+G707</f>
        <v>0</v>
      </c>
      <c r="H709" s="171" t="str">
        <f>$E$5</f>
        <v>zw</v>
      </c>
      <c r="I709" s="24">
        <f>I659+I671+I683+I695+I707</f>
        <v>0</v>
      </c>
      <c r="J709" s="216">
        <f>G709+I709</f>
        <v>0</v>
      </c>
      <c r="K709" s="215">
        <f>K659+K671+K683+K695+K707</f>
        <v>0</v>
      </c>
      <c r="L709" s="171" t="str">
        <f>$E$5</f>
        <v>zw</v>
      </c>
      <c r="M709" s="24">
        <f>M659+M671+M683+M695+M707</f>
        <v>0</v>
      </c>
      <c r="N709" s="216">
        <f>K709+M709</f>
        <v>0</v>
      </c>
    </row>
    <row r="710" spans="4:14" ht="12.75" customHeight="1" hidden="1" thickBot="1">
      <c r="D710" s="350"/>
      <c r="G710" s="210">
        <f>G660+G672+G684+G696+G708</f>
        <v>0</v>
      </c>
      <c r="H710" s="16">
        <f>$E$6</f>
        <v>0.23</v>
      </c>
      <c r="I710" s="162">
        <f>I660+I672+I684+I696+I708</f>
        <v>0</v>
      </c>
      <c r="J710" s="28">
        <f>G710+I710</f>
        <v>0</v>
      </c>
      <c r="K710" s="210">
        <f>K660+K672+K684+K696+K708</f>
        <v>0</v>
      </c>
      <c r="L710" s="16">
        <f>$E$6</f>
        <v>0.23</v>
      </c>
      <c r="M710" s="162">
        <f>M660+M672+M684+M696+M708</f>
        <v>0</v>
      </c>
      <c r="N710" s="28">
        <f>K710+M710</f>
        <v>0</v>
      </c>
    </row>
    <row r="711" spans="5:14" ht="12.75" customHeight="1" hidden="1" thickBot="1">
      <c r="E711" s="14"/>
      <c r="F711" s="14"/>
      <c r="G711" s="212">
        <f>G709+G710</f>
        <v>0</v>
      </c>
      <c r="H711" s="213" t="s">
        <v>18</v>
      </c>
      <c r="I711" s="59">
        <f>I709+I710</f>
        <v>0</v>
      </c>
      <c r="J711" s="214">
        <f>G711+I711</f>
        <v>0</v>
      </c>
      <c r="K711" s="212">
        <f>K709+K710</f>
        <v>0</v>
      </c>
      <c r="L711" s="213" t="s">
        <v>18</v>
      </c>
      <c r="M711" s="59">
        <f>M709+M710</f>
        <v>0</v>
      </c>
      <c r="N711" s="214">
        <f>K711+M711</f>
        <v>0</v>
      </c>
    </row>
    <row r="712" spans="5:14" ht="12.75" customHeight="1" hidden="1" thickBot="1">
      <c r="E712" s="14"/>
      <c r="F712" s="226"/>
      <c r="G712" s="222"/>
      <c r="H712" s="223"/>
      <c r="I712" s="224"/>
      <c r="J712" s="225"/>
      <c r="K712" s="222"/>
      <c r="L712" s="223"/>
      <c r="M712" s="224"/>
      <c r="N712" s="225"/>
    </row>
    <row r="713" spans="1:14" ht="12.75" customHeight="1" hidden="1">
      <c r="A713" s="351" t="s">
        <v>165</v>
      </c>
      <c r="B713" s="339" t="s">
        <v>153</v>
      </c>
      <c r="C713" s="342" t="s">
        <v>176</v>
      </c>
      <c r="D713" s="352">
        <f>D649+D661+D673+D685+D697</f>
        <v>0</v>
      </c>
      <c r="E713" s="203"/>
      <c r="F713" s="204">
        <f>F$5</f>
        <v>0</v>
      </c>
      <c r="G713" s="205">
        <f aca="true" t="shared" si="391" ref="G713:G722">G649+G661+G673+G685+G697</f>
        <v>0</v>
      </c>
      <c r="H713" s="171" t="str">
        <f aca="true" t="shared" si="392" ref="H713:H721">$E$5</f>
        <v>zw</v>
      </c>
      <c r="I713" s="25">
        <f aca="true" t="shared" si="393" ref="I713:I722">IF(H713="zw",0,G713*H713)</f>
        <v>0</v>
      </c>
      <c r="J713" s="26">
        <f aca="true" t="shared" si="394" ref="J713:J722">G713+I713</f>
        <v>0</v>
      </c>
      <c r="K713" s="207">
        <f aca="true" t="shared" si="395" ref="K713:K722">G713/N$6</f>
        <v>0</v>
      </c>
      <c r="L713" s="171" t="str">
        <f aca="true" t="shared" si="396" ref="L713:L721">$E$5</f>
        <v>zw</v>
      </c>
      <c r="M713" s="25">
        <f aca="true" t="shared" si="397" ref="M713:M722">IF(L713="zw",0,K713*L713)</f>
        <v>0</v>
      </c>
      <c r="N713" s="26">
        <f aca="true" t="shared" si="398" ref="N713:N722">K713+M713</f>
        <v>0</v>
      </c>
    </row>
    <row r="714" spans="1:14" ht="12.75" customHeight="1" hidden="1">
      <c r="A714" s="336"/>
      <c r="B714" s="340"/>
      <c r="C714" s="343"/>
      <c r="D714" s="328"/>
      <c r="E714" s="167"/>
      <c r="F714" s="168">
        <f>F$6</f>
        <v>0</v>
      </c>
      <c r="G714" s="169">
        <f t="shared" si="391"/>
        <v>0</v>
      </c>
      <c r="H714" s="21">
        <f aca="true" t="shared" si="399" ref="H714:H722">$E$6</f>
        <v>0.23</v>
      </c>
      <c r="I714" s="22">
        <f t="shared" si="393"/>
        <v>0</v>
      </c>
      <c r="J714" s="23">
        <f t="shared" si="394"/>
        <v>0</v>
      </c>
      <c r="K714" s="170">
        <f t="shared" si="395"/>
        <v>0</v>
      </c>
      <c r="L714" s="21">
        <f aca="true" t="shared" si="400" ref="L714:L722">$E$6</f>
        <v>0.23</v>
      </c>
      <c r="M714" s="22">
        <f t="shared" si="397"/>
        <v>0</v>
      </c>
      <c r="N714" s="23">
        <f t="shared" si="398"/>
        <v>0</v>
      </c>
    </row>
    <row r="715" spans="1:14" ht="12.75" customHeight="1" hidden="1">
      <c r="A715" s="336"/>
      <c r="B715" s="340"/>
      <c r="C715" s="345" t="s">
        <v>9</v>
      </c>
      <c r="D715" s="327">
        <f>D651+D663+D675+D687+D699</f>
        <v>0</v>
      </c>
      <c r="E715" s="17"/>
      <c r="F715" s="11">
        <f>F$7</f>
        <v>0</v>
      </c>
      <c r="G715" s="40">
        <f t="shared" si="391"/>
        <v>0</v>
      </c>
      <c r="H715" s="10" t="str">
        <f t="shared" si="392"/>
        <v>zw</v>
      </c>
      <c r="I715" s="19">
        <f t="shared" si="393"/>
        <v>0</v>
      </c>
      <c r="J715" s="20">
        <f t="shared" si="394"/>
        <v>0</v>
      </c>
      <c r="K715" s="18">
        <f t="shared" si="395"/>
        <v>0</v>
      </c>
      <c r="L715" s="10" t="str">
        <f t="shared" si="396"/>
        <v>zw</v>
      </c>
      <c r="M715" s="19">
        <f t="shared" si="397"/>
        <v>0</v>
      </c>
      <c r="N715" s="20">
        <f t="shared" si="398"/>
        <v>0</v>
      </c>
    </row>
    <row r="716" spans="1:14" ht="12.75" customHeight="1" hidden="1">
      <c r="A716" s="336"/>
      <c r="B716" s="340"/>
      <c r="C716" s="345"/>
      <c r="D716" s="327"/>
      <c r="E716" s="17"/>
      <c r="F716" s="11">
        <f>F$8</f>
        <v>0</v>
      </c>
      <c r="G716" s="40">
        <f t="shared" si="391"/>
        <v>0</v>
      </c>
      <c r="H716" s="10">
        <f t="shared" si="399"/>
        <v>0.23</v>
      </c>
      <c r="I716" s="19">
        <f t="shared" si="393"/>
        <v>0</v>
      </c>
      <c r="J716" s="20">
        <f t="shared" si="394"/>
        <v>0</v>
      </c>
      <c r="K716" s="18">
        <f t="shared" si="395"/>
        <v>0</v>
      </c>
      <c r="L716" s="10">
        <f t="shared" si="400"/>
        <v>0.23</v>
      </c>
      <c r="M716" s="19">
        <f t="shared" si="397"/>
        <v>0</v>
      </c>
      <c r="N716" s="20">
        <f t="shared" si="398"/>
        <v>0</v>
      </c>
    </row>
    <row r="717" spans="1:14" ht="12.75" customHeight="1" hidden="1">
      <c r="A717" s="336"/>
      <c r="B717" s="340"/>
      <c r="C717" s="345" t="s">
        <v>10</v>
      </c>
      <c r="D717" s="327">
        <f>D653+D665+D677+D689+D701</f>
        <v>0</v>
      </c>
      <c r="E717" s="17"/>
      <c r="F717" s="11">
        <f>F$9</f>
        <v>0</v>
      </c>
      <c r="G717" s="40">
        <f t="shared" si="391"/>
        <v>0</v>
      </c>
      <c r="H717" s="10" t="str">
        <f t="shared" si="392"/>
        <v>zw</v>
      </c>
      <c r="I717" s="19">
        <f t="shared" si="393"/>
        <v>0</v>
      </c>
      <c r="J717" s="20">
        <f t="shared" si="394"/>
        <v>0</v>
      </c>
      <c r="K717" s="18">
        <f t="shared" si="395"/>
        <v>0</v>
      </c>
      <c r="L717" s="10" t="str">
        <f t="shared" si="396"/>
        <v>zw</v>
      </c>
      <c r="M717" s="19">
        <f t="shared" si="397"/>
        <v>0</v>
      </c>
      <c r="N717" s="20">
        <f t="shared" si="398"/>
        <v>0</v>
      </c>
    </row>
    <row r="718" spans="1:14" ht="12.75" customHeight="1" hidden="1">
      <c r="A718" s="336"/>
      <c r="B718" s="340"/>
      <c r="C718" s="345"/>
      <c r="D718" s="327"/>
      <c r="E718" s="17"/>
      <c r="F718" s="11">
        <f>F$10</f>
        <v>0</v>
      </c>
      <c r="G718" s="40">
        <f t="shared" si="391"/>
        <v>0</v>
      </c>
      <c r="H718" s="10">
        <f t="shared" si="399"/>
        <v>0.23</v>
      </c>
      <c r="I718" s="19">
        <f t="shared" si="393"/>
        <v>0</v>
      </c>
      <c r="J718" s="20">
        <f t="shared" si="394"/>
        <v>0</v>
      </c>
      <c r="K718" s="18">
        <f t="shared" si="395"/>
        <v>0</v>
      </c>
      <c r="L718" s="10">
        <f t="shared" si="400"/>
        <v>0.23</v>
      </c>
      <c r="M718" s="19">
        <f t="shared" si="397"/>
        <v>0</v>
      </c>
      <c r="N718" s="20">
        <f t="shared" si="398"/>
        <v>0</v>
      </c>
    </row>
    <row r="719" spans="1:14" ht="12.75" customHeight="1" hidden="1">
      <c r="A719" s="336"/>
      <c r="B719" s="340"/>
      <c r="C719" s="345" t="s">
        <v>11</v>
      </c>
      <c r="D719" s="327">
        <f>D655+D667+D679+D691+D703</f>
        <v>0</v>
      </c>
      <c r="E719" s="17"/>
      <c r="F719" s="11">
        <f>F$11</f>
        <v>0</v>
      </c>
      <c r="G719" s="40">
        <f t="shared" si="391"/>
        <v>0</v>
      </c>
      <c r="H719" s="10" t="str">
        <f t="shared" si="392"/>
        <v>zw</v>
      </c>
      <c r="I719" s="19">
        <f t="shared" si="393"/>
        <v>0</v>
      </c>
      <c r="J719" s="20">
        <f t="shared" si="394"/>
        <v>0</v>
      </c>
      <c r="K719" s="18">
        <f t="shared" si="395"/>
        <v>0</v>
      </c>
      <c r="L719" s="10" t="str">
        <f t="shared" si="396"/>
        <v>zw</v>
      </c>
      <c r="M719" s="19">
        <f t="shared" si="397"/>
        <v>0</v>
      </c>
      <c r="N719" s="20">
        <f t="shared" si="398"/>
        <v>0</v>
      </c>
    </row>
    <row r="720" spans="1:14" ht="12.75" customHeight="1" hidden="1">
      <c r="A720" s="336"/>
      <c r="B720" s="340"/>
      <c r="C720" s="345"/>
      <c r="D720" s="327"/>
      <c r="E720" s="17"/>
      <c r="F720" s="11">
        <f>F$12</f>
        <v>0</v>
      </c>
      <c r="G720" s="40">
        <f t="shared" si="391"/>
        <v>0</v>
      </c>
      <c r="H720" s="10">
        <f t="shared" si="399"/>
        <v>0.23</v>
      </c>
      <c r="I720" s="19">
        <f t="shared" si="393"/>
        <v>0</v>
      </c>
      <c r="J720" s="20">
        <f t="shared" si="394"/>
        <v>0</v>
      </c>
      <c r="K720" s="18">
        <f t="shared" si="395"/>
        <v>0</v>
      </c>
      <c r="L720" s="10">
        <f t="shared" si="400"/>
        <v>0.23</v>
      </c>
      <c r="M720" s="19">
        <f t="shared" si="397"/>
        <v>0</v>
      </c>
      <c r="N720" s="20">
        <f t="shared" si="398"/>
        <v>0</v>
      </c>
    </row>
    <row r="721" spans="1:14" ht="12.75" customHeight="1" hidden="1">
      <c r="A721" s="336"/>
      <c r="B721" s="340"/>
      <c r="C721" s="345" t="s">
        <v>12</v>
      </c>
      <c r="D721" s="327">
        <f>D657+D669+D681+D693+D705</f>
        <v>0</v>
      </c>
      <c r="E721" s="17"/>
      <c r="F721" s="11">
        <f>F$13</f>
        <v>0</v>
      </c>
      <c r="G721" s="40">
        <f t="shared" si="391"/>
        <v>0</v>
      </c>
      <c r="H721" s="10" t="str">
        <f t="shared" si="392"/>
        <v>zw</v>
      </c>
      <c r="I721" s="19">
        <f t="shared" si="393"/>
        <v>0</v>
      </c>
      <c r="J721" s="20">
        <f t="shared" si="394"/>
        <v>0</v>
      </c>
      <c r="K721" s="18">
        <f t="shared" si="395"/>
        <v>0</v>
      </c>
      <c r="L721" s="10" t="str">
        <f t="shared" si="396"/>
        <v>zw</v>
      </c>
      <c r="M721" s="19">
        <f t="shared" si="397"/>
        <v>0</v>
      </c>
      <c r="N721" s="20">
        <f t="shared" si="398"/>
        <v>0</v>
      </c>
    </row>
    <row r="722" spans="1:14" ht="12.75" customHeight="1" hidden="1" thickBot="1">
      <c r="A722" s="336"/>
      <c r="B722" s="340"/>
      <c r="C722" s="346"/>
      <c r="D722" s="328"/>
      <c r="E722" s="167"/>
      <c r="F722" s="168">
        <f>F$14</f>
        <v>0</v>
      </c>
      <c r="G722" s="169">
        <f t="shared" si="391"/>
        <v>0</v>
      </c>
      <c r="H722" s="21">
        <f t="shared" si="399"/>
        <v>0.23</v>
      </c>
      <c r="I722" s="22">
        <f t="shared" si="393"/>
        <v>0</v>
      </c>
      <c r="J722" s="23">
        <f t="shared" si="394"/>
        <v>0</v>
      </c>
      <c r="K722" s="170">
        <f t="shared" si="395"/>
        <v>0</v>
      </c>
      <c r="L722" s="21">
        <f t="shared" si="400"/>
        <v>0.23</v>
      </c>
      <c r="M722" s="22">
        <f t="shared" si="397"/>
        <v>0</v>
      </c>
      <c r="N722" s="23">
        <f t="shared" si="398"/>
        <v>0</v>
      </c>
    </row>
    <row r="723" spans="1:14" ht="12.75" customHeight="1" hidden="1">
      <c r="A723" s="337"/>
      <c r="B723" s="349" t="s">
        <v>154</v>
      </c>
      <c r="C723" s="295"/>
      <c r="D723" s="285">
        <f>SUM(D713:D722)</f>
        <v>0</v>
      </c>
      <c r="E723" s="283" t="s">
        <v>18</v>
      </c>
      <c r="F723" s="323" t="s">
        <v>18</v>
      </c>
      <c r="G723" s="41">
        <f>G713+G715+G717+G719+G721</f>
        <v>0</v>
      </c>
      <c r="H723" s="171" t="str">
        <f>$E$5</f>
        <v>zw</v>
      </c>
      <c r="I723" s="25">
        <f aca="true" t="shared" si="401" ref="I723:K724">I713+I715+I717+I719+I721</f>
        <v>0</v>
      </c>
      <c r="J723" s="26">
        <f t="shared" si="401"/>
        <v>0</v>
      </c>
      <c r="K723" s="41">
        <f t="shared" si="401"/>
        <v>0</v>
      </c>
      <c r="L723" s="171" t="str">
        <f>$E$5</f>
        <v>zw</v>
      </c>
      <c r="M723" s="25">
        <f>M713+M715+M717+M719+M721</f>
        <v>0</v>
      </c>
      <c r="N723" s="26">
        <f>N713+N715+N717+N719+N721</f>
        <v>0</v>
      </c>
    </row>
    <row r="724" spans="1:14" ht="12.75" customHeight="1" hidden="1" thickBot="1">
      <c r="A724" s="338"/>
      <c r="B724" s="296"/>
      <c r="C724" s="286"/>
      <c r="D724" s="284"/>
      <c r="E724" s="280"/>
      <c r="F724" s="324"/>
      <c r="G724" s="42">
        <f>G714+G716+G718+G720+G722</f>
        <v>0</v>
      </c>
      <c r="H724" s="16">
        <f>$E$6</f>
        <v>0.23</v>
      </c>
      <c r="I724" s="27">
        <f t="shared" si="401"/>
        <v>0</v>
      </c>
      <c r="J724" s="28">
        <f t="shared" si="401"/>
        <v>0</v>
      </c>
      <c r="K724" s="42">
        <f t="shared" si="401"/>
        <v>0</v>
      </c>
      <c r="L724" s="16">
        <f>$E$6</f>
        <v>0.23</v>
      </c>
      <c r="M724" s="27">
        <f>M714+M716+M718+M720+M722</f>
        <v>0</v>
      </c>
      <c r="N724" s="28">
        <f>N714+N716+N718+N720+N722</f>
        <v>0</v>
      </c>
    </row>
    <row r="725" spans="7:14" ht="12.75" customHeight="1" hidden="1" thickBot="1">
      <c r="G725" s="212">
        <f>G723+G724</f>
        <v>0</v>
      </c>
      <c r="H725" s="213" t="s">
        <v>18</v>
      </c>
      <c r="I725" s="59">
        <f>I723+I724</f>
        <v>0</v>
      </c>
      <c r="J725" s="214">
        <f>G725+I725</f>
        <v>0</v>
      </c>
      <c r="K725" s="212">
        <f>K723+K724</f>
        <v>0</v>
      </c>
      <c r="L725" s="213" t="s">
        <v>18</v>
      </c>
      <c r="M725" s="59">
        <f>M723+M724</f>
        <v>0</v>
      </c>
      <c r="N725" s="214">
        <f>K725+M725</f>
        <v>0</v>
      </c>
    </row>
    <row r="726" spans="7:14" ht="12.75" customHeight="1" hidden="1" thickBot="1">
      <c r="G726" s="56"/>
      <c r="H726" s="217"/>
      <c r="I726" s="56"/>
      <c r="J726" s="56"/>
      <c r="K726" s="56"/>
      <c r="L726" s="217"/>
      <c r="M726" s="56"/>
      <c r="N726" s="56"/>
    </row>
    <row r="727" spans="1:14" ht="12.75" customHeight="1" hidden="1">
      <c r="A727" s="351" t="s">
        <v>166</v>
      </c>
      <c r="B727" s="339" t="s">
        <v>155</v>
      </c>
      <c r="C727" s="342" t="s">
        <v>176</v>
      </c>
      <c r="D727" s="352">
        <f>D633+D713</f>
        <v>489.0899999999999</v>
      </c>
      <c r="E727" s="203"/>
      <c r="F727" s="204">
        <f>F$5</f>
        <v>0</v>
      </c>
      <c r="G727" s="205">
        <f aca="true" t="shared" si="402" ref="G727:G736">G633+G713</f>
        <v>0</v>
      </c>
      <c r="H727" s="171" t="str">
        <f aca="true" t="shared" si="403" ref="H727:H735">$E$5</f>
        <v>zw</v>
      </c>
      <c r="I727" s="25">
        <f aca="true" t="shared" si="404" ref="I727:I736">IF(H727="zw",0,G727*H727)</f>
        <v>0</v>
      </c>
      <c r="J727" s="26">
        <f aca="true" t="shared" si="405" ref="J727:J736">G727+I727</f>
        <v>0</v>
      </c>
      <c r="K727" s="205">
        <f aca="true" t="shared" si="406" ref="K727:K736">K633+K713</f>
        <v>0</v>
      </c>
      <c r="L727" s="171" t="str">
        <f aca="true" t="shared" si="407" ref="L727:L735">$E$5</f>
        <v>zw</v>
      </c>
      <c r="M727" s="25">
        <f aca="true" t="shared" si="408" ref="M727:M736">IF(L727="zw",0,K727*L727)</f>
        <v>0</v>
      </c>
      <c r="N727" s="26">
        <f aca="true" t="shared" si="409" ref="N727:N736">K727+M727</f>
        <v>0</v>
      </c>
    </row>
    <row r="728" spans="1:14" ht="12.75" customHeight="1" hidden="1">
      <c r="A728" s="336"/>
      <c r="B728" s="340"/>
      <c r="C728" s="343"/>
      <c r="D728" s="328"/>
      <c r="E728" s="167"/>
      <c r="F728" s="168">
        <f>F$6</f>
        <v>0</v>
      </c>
      <c r="G728" s="169">
        <f t="shared" si="402"/>
        <v>0</v>
      </c>
      <c r="H728" s="21">
        <f aca="true" t="shared" si="410" ref="H728:H736">$E$6</f>
        <v>0.23</v>
      </c>
      <c r="I728" s="22">
        <f t="shared" si="404"/>
        <v>0</v>
      </c>
      <c r="J728" s="23">
        <f t="shared" si="405"/>
        <v>0</v>
      </c>
      <c r="K728" s="169">
        <f t="shared" si="406"/>
        <v>0</v>
      </c>
      <c r="L728" s="21">
        <f aca="true" t="shared" si="411" ref="L728:L736">$E$6</f>
        <v>0.23</v>
      </c>
      <c r="M728" s="22">
        <f t="shared" si="408"/>
        <v>0</v>
      </c>
      <c r="N728" s="23">
        <f t="shared" si="409"/>
        <v>0</v>
      </c>
    </row>
    <row r="729" spans="1:14" ht="12.75" customHeight="1" hidden="1">
      <c r="A729" s="336"/>
      <c r="B729" s="340"/>
      <c r="C729" s="345" t="s">
        <v>9</v>
      </c>
      <c r="D729" s="347">
        <f>D635+D715</f>
        <v>6132.290000000001</v>
      </c>
      <c r="E729" s="17"/>
      <c r="F729" s="11">
        <f>F$7</f>
        <v>0</v>
      </c>
      <c r="G729" s="40">
        <f t="shared" si="402"/>
        <v>0</v>
      </c>
      <c r="H729" s="10" t="str">
        <f t="shared" si="403"/>
        <v>zw</v>
      </c>
      <c r="I729" s="19">
        <f t="shared" si="404"/>
        <v>0</v>
      </c>
      <c r="J729" s="20">
        <f t="shared" si="405"/>
        <v>0</v>
      </c>
      <c r="K729" s="40">
        <f t="shared" si="406"/>
        <v>0</v>
      </c>
      <c r="L729" s="10" t="str">
        <f t="shared" si="407"/>
        <v>zw</v>
      </c>
      <c r="M729" s="19">
        <f t="shared" si="408"/>
        <v>0</v>
      </c>
      <c r="N729" s="20">
        <f t="shared" si="409"/>
        <v>0</v>
      </c>
    </row>
    <row r="730" spans="1:14" ht="12.75" customHeight="1" hidden="1">
      <c r="A730" s="336"/>
      <c r="B730" s="340"/>
      <c r="C730" s="345"/>
      <c r="D730" s="281"/>
      <c r="E730" s="17"/>
      <c r="F730" s="11">
        <f>F$8</f>
        <v>0</v>
      </c>
      <c r="G730" s="40">
        <f t="shared" si="402"/>
        <v>0</v>
      </c>
      <c r="H730" s="10">
        <f t="shared" si="410"/>
        <v>0.23</v>
      </c>
      <c r="I730" s="19">
        <f t="shared" si="404"/>
        <v>0</v>
      </c>
      <c r="J730" s="20">
        <f t="shared" si="405"/>
        <v>0</v>
      </c>
      <c r="K730" s="40">
        <f t="shared" si="406"/>
        <v>0</v>
      </c>
      <c r="L730" s="10">
        <f t="shared" si="411"/>
        <v>0.23</v>
      </c>
      <c r="M730" s="19">
        <f t="shared" si="408"/>
        <v>0</v>
      </c>
      <c r="N730" s="20">
        <f t="shared" si="409"/>
        <v>0</v>
      </c>
    </row>
    <row r="731" spans="1:14" ht="12.75" customHeight="1" hidden="1">
      <c r="A731" s="336"/>
      <c r="B731" s="340"/>
      <c r="C731" s="345" t="s">
        <v>10</v>
      </c>
      <c r="D731" s="347">
        <f>D637+D717</f>
        <v>7014.42</v>
      </c>
      <c r="E731" s="17"/>
      <c r="F731" s="11">
        <f>F$9</f>
        <v>0</v>
      </c>
      <c r="G731" s="40">
        <f t="shared" si="402"/>
        <v>0</v>
      </c>
      <c r="H731" s="10" t="str">
        <f t="shared" si="403"/>
        <v>zw</v>
      </c>
      <c r="I731" s="19">
        <f t="shared" si="404"/>
        <v>0</v>
      </c>
      <c r="J731" s="20">
        <f t="shared" si="405"/>
        <v>0</v>
      </c>
      <c r="K731" s="40">
        <f t="shared" si="406"/>
        <v>0</v>
      </c>
      <c r="L731" s="10" t="str">
        <f t="shared" si="407"/>
        <v>zw</v>
      </c>
      <c r="M731" s="19">
        <f t="shared" si="408"/>
        <v>0</v>
      </c>
      <c r="N731" s="20">
        <f t="shared" si="409"/>
        <v>0</v>
      </c>
    </row>
    <row r="732" spans="1:14" ht="12.75" customHeight="1" hidden="1">
      <c r="A732" s="336"/>
      <c r="B732" s="340"/>
      <c r="C732" s="345"/>
      <c r="D732" s="281"/>
      <c r="E732" s="17"/>
      <c r="F732" s="11">
        <f>F$10</f>
        <v>0</v>
      </c>
      <c r="G732" s="40">
        <f t="shared" si="402"/>
        <v>0</v>
      </c>
      <c r="H732" s="10">
        <f t="shared" si="410"/>
        <v>0.23</v>
      </c>
      <c r="I732" s="19">
        <f t="shared" si="404"/>
        <v>0</v>
      </c>
      <c r="J732" s="20">
        <f t="shared" si="405"/>
        <v>0</v>
      </c>
      <c r="K732" s="40">
        <f t="shared" si="406"/>
        <v>0</v>
      </c>
      <c r="L732" s="10">
        <f t="shared" si="411"/>
        <v>0.23</v>
      </c>
      <c r="M732" s="19">
        <f t="shared" si="408"/>
        <v>0</v>
      </c>
      <c r="N732" s="20">
        <f t="shared" si="409"/>
        <v>0</v>
      </c>
    </row>
    <row r="733" spans="1:14" ht="12.75" customHeight="1" hidden="1">
      <c r="A733" s="336"/>
      <c r="B733" s="340"/>
      <c r="C733" s="345" t="s">
        <v>11</v>
      </c>
      <c r="D733" s="347">
        <f>D639+D719</f>
        <v>3111.84</v>
      </c>
      <c r="E733" s="17"/>
      <c r="F733" s="11">
        <f>F$11</f>
        <v>0</v>
      </c>
      <c r="G733" s="40">
        <f t="shared" si="402"/>
        <v>0</v>
      </c>
      <c r="H733" s="10" t="str">
        <f t="shared" si="403"/>
        <v>zw</v>
      </c>
      <c r="I733" s="19">
        <f t="shared" si="404"/>
        <v>0</v>
      </c>
      <c r="J733" s="20">
        <f t="shared" si="405"/>
        <v>0</v>
      </c>
      <c r="K733" s="40">
        <f t="shared" si="406"/>
        <v>0</v>
      </c>
      <c r="L733" s="10" t="str">
        <f t="shared" si="407"/>
        <v>zw</v>
      </c>
      <c r="M733" s="19">
        <f t="shared" si="408"/>
        <v>0</v>
      </c>
      <c r="N733" s="20">
        <f t="shared" si="409"/>
        <v>0</v>
      </c>
    </row>
    <row r="734" spans="1:14" ht="12.75" customHeight="1" hidden="1">
      <c r="A734" s="336"/>
      <c r="B734" s="340"/>
      <c r="C734" s="345"/>
      <c r="D734" s="281"/>
      <c r="E734" s="17"/>
      <c r="F734" s="11">
        <f>F$12</f>
        <v>0</v>
      </c>
      <c r="G734" s="40">
        <f t="shared" si="402"/>
        <v>0</v>
      </c>
      <c r="H734" s="10">
        <f t="shared" si="410"/>
        <v>0.23</v>
      </c>
      <c r="I734" s="19">
        <f t="shared" si="404"/>
        <v>0</v>
      </c>
      <c r="J734" s="20">
        <f t="shared" si="405"/>
        <v>0</v>
      </c>
      <c r="K734" s="40">
        <f t="shared" si="406"/>
        <v>0</v>
      </c>
      <c r="L734" s="10">
        <f t="shared" si="411"/>
        <v>0.23</v>
      </c>
      <c r="M734" s="19">
        <f t="shared" si="408"/>
        <v>0</v>
      </c>
      <c r="N734" s="20">
        <f t="shared" si="409"/>
        <v>0</v>
      </c>
    </row>
    <row r="735" spans="1:14" ht="12.75" customHeight="1" hidden="1">
      <c r="A735" s="336"/>
      <c r="B735" s="340"/>
      <c r="C735" s="345" t="s">
        <v>12</v>
      </c>
      <c r="D735" s="347">
        <f>D641+D721</f>
        <v>1539.92</v>
      </c>
      <c r="E735" s="17"/>
      <c r="F735" s="11">
        <f>F$13</f>
        <v>0</v>
      </c>
      <c r="G735" s="40">
        <f t="shared" si="402"/>
        <v>0</v>
      </c>
      <c r="H735" s="10" t="str">
        <f t="shared" si="403"/>
        <v>zw</v>
      </c>
      <c r="I735" s="19">
        <f t="shared" si="404"/>
        <v>0</v>
      </c>
      <c r="J735" s="20">
        <f t="shared" si="405"/>
        <v>0</v>
      </c>
      <c r="K735" s="40">
        <f t="shared" si="406"/>
        <v>0</v>
      </c>
      <c r="L735" s="10" t="str">
        <f t="shared" si="407"/>
        <v>zw</v>
      </c>
      <c r="M735" s="19">
        <f t="shared" si="408"/>
        <v>0</v>
      </c>
      <c r="N735" s="20">
        <f t="shared" si="409"/>
        <v>0</v>
      </c>
    </row>
    <row r="736" spans="1:14" ht="12.75" customHeight="1" hidden="1" thickBot="1">
      <c r="A736" s="336"/>
      <c r="B736" s="340"/>
      <c r="C736" s="346"/>
      <c r="D736" s="348"/>
      <c r="E736" s="167"/>
      <c r="F736" s="168">
        <f>F$14</f>
        <v>0</v>
      </c>
      <c r="G736" s="169">
        <f t="shared" si="402"/>
        <v>0</v>
      </c>
      <c r="H736" s="21">
        <f t="shared" si="410"/>
        <v>0.23</v>
      </c>
      <c r="I736" s="22">
        <f t="shared" si="404"/>
        <v>0</v>
      </c>
      <c r="J736" s="23">
        <f t="shared" si="405"/>
        <v>0</v>
      </c>
      <c r="K736" s="169">
        <f t="shared" si="406"/>
        <v>0</v>
      </c>
      <c r="L736" s="21">
        <f t="shared" si="411"/>
        <v>0.23</v>
      </c>
      <c r="M736" s="22">
        <f t="shared" si="408"/>
        <v>0</v>
      </c>
      <c r="N736" s="23">
        <f t="shared" si="409"/>
        <v>0</v>
      </c>
    </row>
    <row r="737" spans="1:14" ht="12.75" customHeight="1" hidden="1">
      <c r="A737" s="337"/>
      <c r="B737" s="349" t="s">
        <v>154</v>
      </c>
      <c r="C737" s="295"/>
      <c r="D737" s="285">
        <f>SUM(D727:D736)</f>
        <v>18287.559999999998</v>
      </c>
      <c r="E737" s="283" t="s">
        <v>18</v>
      </c>
      <c r="F737" s="323" t="s">
        <v>18</v>
      </c>
      <c r="G737" s="41">
        <f>G727+G729+G731+G733+G735</f>
        <v>0</v>
      </c>
      <c r="H737" s="171" t="str">
        <f>$E$5</f>
        <v>zw</v>
      </c>
      <c r="I737" s="25">
        <f aca="true" t="shared" si="412" ref="I737:K738">I727+I729+I731+I733+I735</f>
        <v>0</v>
      </c>
      <c r="J737" s="26">
        <f t="shared" si="412"/>
        <v>0</v>
      </c>
      <c r="K737" s="41">
        <f t="shared" si="412"/>
        <v>0</v>
      </c>
      <c r="L737" s="171" t="str">
        <f>$E$5</f>
        <v>zw</v>
      </c>
      <c r="M737" s="25">
        <f>M727+M729+M731+M733+M735</f>
        <v>0</v>
      </c>
      <c r="N737" s="26">
        <f>N727+N729+N731+N733+N735</f>
        <v>0</v>
      </c>
    </row>
    <row r="738" spans="1:14" ht="12.75" customHeight="1" hidden="1" thickBot="1">
      <c r="A738" s="338"/>
      <c r="B738" s="296"/>
      <c r="C738" s="286"/>
      <c r="D738" s="284"/>
      <c r="E738" s="280"/>
      <c r="F738" s="324"/>
      <c r="G738" s="42">
        <f>G728+G730+G732+G734+G736</f>
        <v>0</v>
      </c>
      <c r="H738" s="16">
        <f>$E$6</f>
        <v>0.23</v>
      </c>
      <c r="I738" s="27">
        <f t="shared" si="412"/>
        <v>0</v>
      </c>
      <c r="J738" s="28">
        <f t="shared" si="412"/>
        <v>0</v>
      </c>
      <c r="K738" s="42">
        <f t="shared" si="412"/>
        <v>0</v>
      </c>
      <c r="L738" s="16">
        <f>$E$6</f>
        <v>0.23</v>
      </c>
      <c r="M738" s="27">
        <f>M728+M730+M732+M734+M736</f>
        <v>0</v>
      </c>
      <c r="N738" s="28">
        <f>N728+N730+N732+N734+N736</f>
        <v>0</v>
      </c>
    </row>
    <row r="739" spans="4:14" ht="12.75" customHeight="1" hidden="1" thickBot="1">
      <c r="D739" s="206">
        <f>D643-D737</f>
        <v>0</v>
      </c>
      <c r="G739" s="163">
        <f>G737+G738</f>
        <v>0</v>
      </c>
      <c r="H739" s="166" t="s">
        <v>18</v>
      </c>
      <c r="I739" s="164">
        <f>I737+I738</f>
        <v>0</v>
      </c>
      <c r="J739" s="165">
        <f>G739+I739</f>
        <v>0</v>
      </c>
      <c r="K739" s="163">
        <f>K737+K738</f>
        <v>0</v>
      </c>
      <c r="L739" s="166" t="s">
        <v>18</v>
      </c>
      <c r="M739" s="164">
        <f>M737+M738</f>
        <v>0</v>
      </c>
      <c r="N739" s="165">
        <f>K739+M739</f>
        <v>0</v>
      </c>
    </row>
    <row r="740" spans="7:14" ht="12.75" customHeight="1" hidden="1">
      <c r="G740" s="208">
        <f>G645-G739</f>
        <v>0</v>
      </c>
      <c r="H740" s="209"/>
      <c r="I740" s="208">
        <f>I645-I739</f>
        <v>0</v>
      </c>
      <c r="J740" s="208">
        <f>J645-J739</f>
        <v>0</v>
      </c>
      <c r="K740" s="208">
        <f>K645-K739</f>
        <v>0</v>
      </c>
      <c r="L740" s="209"/>
      <c r="M740" s="208">
        <f>M645-M739</f>
        <v>0</v>
      </c>
      <c r="N740" s="208">
        <f>N645-N739</f>
        <v>0</v>
      </c>
    </row>
    <row r="741" spans="2:3" ht="12.75" customHeight="1">
      <c r="B741" s="218" t="s">
        <v>70</v>
      </c>
      <c r="C741" s="201"/>
    </row>
    <row r="742" spans="2:3" ht="12.75" customHeight="1" thickBot="1">
      <c r="B742" s="201"/>
      <c r="C742" s="201"/>
    </row>
    <row r="743" spans="1:15" ht="12.75" customHeight="1">
      <c r="A743" s="424" t="s">
        <v>2</v>
      </c>
      <c r="B743" s="427" t="s">
        <v>74</v>
      </c>
      <c r="C743" s="430"/>
      <c r="D743" s="432" t="s">
        <v>14</v>
      </c>
      <c r="E743" s="414" t="s">
        <v>77</v>
      </c>
      <c r="F743" s="415"/>
      <c r="G743" s="432" t="s">
        <v>71</v>
      </c>
      <c r="H743" s="427"/>
      <c r="I743" s="427"/>
      <c r="J743" s="435"/>
      <c r="K743" s="437" t="s">
        <v>15</v>
      </c>
      <c r="L743" s="427"/>
      <c r="M743" s="427"/>
      <c r="N743" s="435"/>
      <c r="O743" s="14"/>
    </row>
    <row r="744" spans="1:15" ht="12.75" customHeight="1">
      <c r="A744" s="425"/>
      <c r="B744" s="428"/>
      <c r="C744" s="431"/>
      <c r="D744" s="433"/>
      <c r="E744" s="416"/>
      <c r="F744" s="417"/>
      <c r="G744" s="433"/>
      <c r="H744" s="428"/>
      <c r="I744" s="428"/>
      <c r="J744" s="436"/>
      <c r="K744" s="428"/>
      <c r="L744" s="428"/>
      <c r="M744" s="428"/>
      <c r="N744" s="436"/>
      <c r="O744" s="14"/>
    </row>
    <row r="745" spans="1:15" ht="12.75" customHeight="1">
      <c r="A745" s="425"/>
      <c r="B745" s="428"/>
      <c r="C745" s="431"/>
      <c r="D745" s="433"/>
      <c r="E745" s="416"/>
      <c r="F745" s="417"/>
      <c r="G745" s="438" t="s">
        <v>69</v>
      </c>
      <c r="H745" s="440" t="s">
        <v>73</v>
      </c>
      <c r="I745" s="428"/>
      <c r="J745" s="346" t="s">
        <v>68</v>
      </c>
      <c r="K745" s="438" t="s">
        <v>69</v>
      </c>
      <c r="L745" s="440" t="s">
        <v>73</v>
      </c>
      <c r="M745" s="428"/>
      <c r="N745" s="346" t="s">
        <v>68</v>
      </c>
      <c r="O745" s="14"/>
    </row>
    <row r="746" spans="1:15" ht="12.75" customHeight="1">
      <c r="A746" s="425"/>
      <c r="B746" s="428"/>
      <c r="C746" s="431"/>
      <c r="D746" s="433"/>
      <c r="E746" s="416"/>
      <c r="F746" s="417"/>
      <c r="G746" s="439"/>
      <c r="H746" s="428"/>
      <c r="I746" s="428"/>
      <c r="J746" s="441"/>
      <c r="K746" s="439"/>
      <c r="L746" s="428"/>
      <c r="M746" s="428"/>
      <c r="N746" s="441"/>
      <c r="O746" s="14"/>
    </row>
    <row r="747" spans="1:15" ht="12.75" customHeight="1" thickBot="1">
      <c r="A747" s="426"/>
      <c r="B747" s="429"/>
      <c r="C747" s="431"/>
      <c r="D747" s="434"/>
      <c r="E747" s="418"/>
      <c r="F747" s="419"/>
      <c r="G747" s="439"/>
      <c r="H747" s="44" t="s">
        <v>16</v>
      </c>
      <c r="I747" s="45" t="s">
        <v>17</v>
      </c>
      <c r="J747" s="441"/>
      <c r="K747" s="439"/>
      <c r="L747" s="44" t="s">
        <v>16</v>
      </c>
      <c r="M747" s="45" t="s">
        <v>17</v>
      </c>
      <c r="N747" s="441"/>
      <c r="O747" s="14"/>
    </row>
    <row r="748" spans="1:15" ht="12.75" customHeight="1" thickBot="1">
      <c r="A748" s="33">
        <v>1</v>
      </c>
      <c r="B748" s="60">
        <v>2</v>
      </c>
      <c r="C748" s="61">
        <v>3</v>
      </c>
      <c r="D748" s="38">
        <v>4</v>
      </c>
      <c r="E748" s="353">
        <v>5</v>
      </c>
      <c r="F748" s="354"/>
      <c r="G748" s="38">
        <v>7</v>
      </c>
      <c r="H748" s="35">
        <v>8</v>
      </c>
      <c r="I748" s="36">
        <v>9</v>
      </c>
      <c r="J748" s="37">
        <v>10</v>
      </c>
      <c r="K748" s="34">
        <v>11</v>
      </c>
      <c r="L748" s="35">
        <v>12</v>
      </c>
      <c r="M748" s="36">
        <v>13</v>
      </c>
      <c r="N748" s="37">
        <v>14</v>
      </c>
      <c r="O748" s="14"/>
    </row>
    <row r="749" spans="1:14" ht="25.5" customHeight="1">
      <c r="A749" s="243">
        <v>49</v>
      </c>
      <c r="B749" s="244" t="s">
        <v>95</v>
      </c>
      <c r="C749" s="290"/>
      <c r="D749" s="291">
        <v>21270.25</v>
      </c>
      <c r="E749" s="422">
        <f>F$20</f>
        <v>0</v>
      </c>
      <c r="F749" s="423"/>
      <c r="G749" s="292">
        <f>D749*E749*N$6</f>
        <v>0</v>
      </c>
      <c r="H749" s="293">
        <f>$E$21</f>
        <v>0.08</v>
      </c>
      <c r="I749" s="294">
        <f>G749*H749</f>
        <v>0</v>
      </c>
      <c r="J749" s="297">
        <f>G749+I749</f>
        <v>0</v>
      </c>
      <c r="K749" s="207">
        <f>G749/N$6</f>
        <v>0</v>
      </c>
      <c r="L749" s="171">
        <f>$E$21</f>
        <v>0.08</v>
      </c>
      <c r="M749" s="25">
        <f>K749*L749</f>
        <v>0</v>
      </c>
      <c r="N749" s="26">
        <f>K749+M749</f>
        <v>0</v>
      </c>
    </row>
    <row r="750" spans="1:18" ht="25.5" customHeight="1" thickBot="1">
      <c r="A750" s="250">
        <v>50</v>
      </c>
      <c r="B750" s="251" t="s">
        <v>179</v>
      </c>
      <c r="C750" s="298"/>
      <c r="D750" s="299">
        <v>58899.75</v>
      </c>
      <c r="E750" s="420">
        <f>F$21</f>
        <v>0</v>
      </c>
      <c r="F750" s="421"/>
      <c r="G750" s="300">
        <f>D750*E750*J$15</f>
        <v>0</v>
      </c>
      <c r="H750" s="301">
        <f>$E$21</f>
        <v>0.08</v>
      </c>
      <c r="I750" s="302">
        <f>G750*H750</f>
        <v>0</v>
      </c>
      <c r="J750" s="303">
        <f>G750+I750</f>
        <v>0</v>
      </c>
      <c r="K750" s="252">
        <f>G750/J$15</f>
        <v>0</v>
      </c>
      <c r="L750" s="247">
        <f>$E$21</f>
        <v>0.08</v>
      </c>
      <c r="M750" s="248">
        <f>K750*L750</f>
        <v>0</v>
      </c>
      <c r="N750" s="249">
        <f>K750+M750</f>
        <v>0</v>
      </c>
      <c r="R750" s="219"/>
    </row>
    <row r="751" spans="1:14" ht="25.5" customHeight="1" thickBot="1">
      <c r="A751" s="245"/>
      <c r="B751" s="466" t="s">
        <v>52</v>
      </c>
      <c r="C751" s="467"/>
      <c r="D751" s="279">
        <f>SUM(D749:D750)</f>
        <v>80170</v>
      </c>
      <c r="E751" s="461"/>
      <c r="F751" s="462"/>
      <c r="G751" s="304">
        <f>SUM(G749:G750)</f>
        <v>0</v>
      </c>
      <c r="H751" s="301">
        <f>$E$21</f>
        <v>0.08</v>
      </c>
      <c r="I751" s="302">
        <f>SUM(I749:I750)</f>
        <v>0</v>
      </c>
      <c r="J751" s="305">
        <f>SUM(J749:J750)</f>
        <v>0</v>
      </c>
      <c r="K751" s="162">
        <f>SUM(K749:K750)</f>
        <v>0</v>
      </c>
      <c r="L751" s="247">
        <f>$E$21</f>
        <v>0.08</v>
      </c>
      <c r="M751" s="248">
        <f>SUM(M749:M750)</f>
        <v>0</v>
      </c>
      <c r="N751" s="249">
        <f>SUM(N749:N750)</f>
        <v>0</v>
      </c>
    </row>
    <row r="752" spans="1:14" ht="25.5" customHeight="1" thickBot="1">
      <c r="A752" s="14"/>
      <c r="B752" s="66"/>
      <c r="C752" s="66"/>
      <c r="D752" s="67"/>
      <c r="E752" s="306"/>
      <c r="F752" s="306"/>
      <c r="G752" s="307"/>
      <c r="H752" s="308"/>
      <c r="I752" s="307"/>
      <c r="J752" s="307"/>
      <c r="K752" s="56"/>
      <c r="L752" s="57"/>
      <c r="M752" s="69"/>
      <c r="N752" s="69"/>
    </row>
    <row r="753" spans="1:14" ht="25.5" customHeight="1">
      <c r="A753" s="14"/>
      <c r="B753" s="66"/>
      <c r="C753" s="66"/>
      <c r="D753" s="67"/>
      <c r="E753" s="306"/>
      <c r="F753" s="306"/>
      <c r="G753" s="442" t="s">
        <v>82</v>
      </c>
      <c r="H753" s="443"/>
      <c r="I753" s="443"/>
      <c r="J753" s="443"/>
      <c r="K753" s="442" t="s">
        <v>81</v>
      </c>
      <c r="L753" s="443"/>
      <c r="M753" s="443"/>
      <c r="N753" s="443"/>
    </row>
    <row r="754" spans="1:14" ht="25.5" customHeight="1">
      <c r="A754" s="14"/>
      <c r="B754" s="66"/>
      <c r="C754" s="66"/>
      <c r="D754" s="67"/>
      <c r="E754" s="68"/>
      <c r="F754" s="68"/>
      <c r="G754" s="456" t="s">
        <v>69</v>
      </c>
      <c r="H754" s="460" t="s">
        <v>73</v>
      </c>
      <c r="I754" s="460"/>
      <c r="J754" s="458" t="s">
        <v>68</v>
      </c>
      <c r="K754" s="456" t="s">
        <v>69</v>
      </c>
      <c r="L754" s="460" t="s">
        <v>73</v>
      </c>
      <c r="M754" s="460"/>
      <c r="N754" s="458" t="s">
        <v>68</v>
      </c>
    </row>
    <row r="755" spans="1:14" ht="25.5" customHeight="1" thickBot="1">
      <c r="A755" s="14"/>
      <c r="B755" s="66"/>
      <c r="C755" s="66"/>
      <c r="D755" s="67"/>
      <c r="E755" s="68"/>
      <c r="F755" s="68"/>
      <c r="G755" s="457"/>
      <c r="H755" s="74" t="s">
        <v>16</v>
      </c>
      <c r="I755" s="74" t="s">
        <v>17</v>
      </c>
      <c r="J755" s="459"/>
      <c r="K755" s="457"/>
      <c r="L755" s="74" t="s">
        <v>16</v>
      </c>
      <c r="M755" s="74" t="s">
        <v>17</v>
      </c>
      <c r="N755" s="459"/>
    </row>
    <row r="756" spans="1:14" ht="52.5" customHeight="1">
      <c r="A756" s="14"/>
      <c r="B756" s="444" t="s">
        <v>190</v>
      </c>
      <c r="C756" s="445"/>
      <c r="D756" s="445"/>
      <c r="E756" s="445"/>
      <c r="F756" s="446"/>
      <c r="G756" s="75">
        <f>G39+G51+G63+G77+G89+G101+G113+G127+G139+G151+G163+G177+G189+G201+G213+G227+G239+G251+G263+G277+G289+G301+G313+G327+G339+G351+G363+G377+G389+G401+G413+G427+G439+G451+G463+G477+G489+G501+G513+G527+G539+G551+G563+G577+G589+G601+G613+G627</f>
        <v>0</v>
      </c>
      <c r="H756" s="76" t="str">
        <f>$E$5</f>
        <v>zw</v>
      </c>
      <c r="I756" s="77">
        <v>0</v>
      </c>
      <c r="J756" s="78">
        <f>G756+I756</f>
        <v>0</v>
      </c>
      <c r="K756" s="75">
        <f>K39+K51+K63+K77+K89+K101+K113+K127+K139+K151+K163+K177+K189+K201+K213+K227+K239+K251+K263+K277+K289+K301+K313+K327+K339+K351+K363+K377+K389+K401+K413+K427+K439+K451+K463+K477+K489+K501+K513+K527+K539+K551+K563+K577+K589+K601+K613+K627</f>
        <v>0</v>
      </c>
      <c r="L756" s="76" t="str">
        <f>$E$5</f>
        <v>zw</v>
      </c>
      <c r="M756" s="77">
        <v>0</v>
      </c>
      <c r="N756" s="78">
        <f aca="true" t="shared" si="413" ref="N756:N762">K756+M756</f>
        <v>0</v>
      </c>
    </row>
    <row r="757" spans="1:14" ht="46.5" customHeight="1" thickBot="1">
      <c r="A757" s="14"/>
      <c r="B757" s="447"/>
      <c r="C757" s="448"/>
      <c r="D757" s="448"/>
      <c r="E757" s="448"/>
      <c r="F757" s="449"/>
      <c r="G757" s="79">
        <f>G40+G52+G64+G78+G90+G102+G114+G128+G140+G152+G164+G178+G190+G202+G214+G228+G240+G252+G264+G278+G290+G302+G314+G328+G340+G352+G364+G378+G390+G402+G414+G428+G440+G452+G464+G478+G490+G502+G514+G528+G540+G552+G564+G578+G590+G602+G614+G628</f>
        <v>0</v>
      </c>
      <c r="H757" s="80">
        <f>$E$6</f>
        <v>0.23</v>
      </c>
      <c r="I757" s="81">
        <f>G757*H757</f>
        <v>0</v>
      </c>
      <c r="J757" s="82">
        <f>G757+I757</f>
        <v>0</v>
      </c>
      <c r="K757" s="79">
        <f>K40+K52+K64+K78+K90+K102+K114+K128+K140+K152+K164+K178+K190+K202+K214+K228+K240+K252+K264+K278+K290+K302+K314+K328+K340+K352+K364+K378+K390+K402+K414+K428+K440+K452+K464+K478+K490+K502+K514+K528+K540+K552+K564+K578+K590+K602+K614+K628</f>
        <v>0</v>
      </c>
      <c r="L757" s="80">
        <f>$E$6</f>
        <v>0.23</v>
      </c>
      <c r="M757" s="81">
        <f>K757*L757</f>
        <v>0</v>
      </c>
      <c r="N757" s="82">
        <f t="shared" si="413"/>
        <v>0</v>
      </c>
    </row>
    <row r="758" spans="1:14" ht="46.5" customHeight="1" thickBot="1">
      <c r="A758" s="14"/>
      <c r="B758" s="468" t="s">
        <v>134</v>
      </c>
      <c r="C758" s="403"/>
      <c r="D758" s="403"/>
      <c r="E758" s="403"/>
      <c r="F758" s="403"/>
      <c r="G758" s="403"/>
      <c r="H758" s="403"/>
      <c r="I758" s="403"/>
      <c r="J758" s="354"/>
      <c r="K758" s="193">
        <f>SUM(K754:K757)</f>
        <v>0</v>
      </c>
      <c r="L758" s="194" t="s">
        <v>18</v>
      </c>
      <c r="M758" s="195">
        <f>SUM(M754:M757)</f>
        <v>0</v>
      </c>
      <c r="N758" s="196">
        <f t="shared" si="413"/>
        <v>0</v>
      </c>
    </row>
    <row r="759" spans="1:14" ht="46.5" customHeight="1" thickBot="1">
      <c r="A759" s="14"/>
      <c r="B759" s="453" t="s">
        <v>164</v>
      </c>
      <c r="C759" s="454"/>
      <c r="D759" s="454"/>
      <c r="E759" s="454"/>
      <c r="F759" s="455"/>
      <c r="G759" s="79">
        <f>G749</f>
        <v>0</v>
      </c>
      <c r="H759" s="80">
        <f>$E$21</f>
        <v>0.08</v>
      </c>
      <c r="I759" s="81">
        <f>G759*H759</f>
        <v>0</v>
      </c>
      <c r="J759" s="82">
        <f>G759+I759</f>
        <v>0</v>
      </c>
      <c r="K759" s="79">
        <f>K749</f>
        <v>0</v>
      </c>
      <c r="L759" s="80">
        <f>$E$21</f>
        <v>0.08</v>
      </c>
      <c r="M759" s="81">
        <f>K759*L759</f>
        <v>0</v>
      </c>
      <c r="N759" s="82">
        <f t="shared" si="413"/>
        <v>0</v>
      </c>
    </row>
    <row r="760" spans="1:14" ht="46.5" customHeight="1" thickBot="1">
      <c r="A760" s="14"/>
      <c r="B760" s="468" t="s">
        <v>182</v>
      </c>
      <c r="C760" s="403"/>
      <c r="D760" s="403"/>
      <c r="E760" s="403"/>
      <c r="F760" s="403"/>
      <c r="G760" s="403"/>
      <c r="H760" s="403"/>
      <c r="I760" s="403"/>
      <c r="J760" s="354"/>
      <c r="K760" s="193">
        <f>SUM(K758:K759)</f>
        <v>0</v>
      </c>
      <c r="L760" s="194" t="s">
        <v>18</v>
      </c>
      <c r="M760" s="195">
        <f>SUM(M758:M759)</f>
        <v>0</v>
      </c>
      <c r="N760" s="196">
        <f t="shared" si="413"/>
        <v>0</v>
      </c>
    </row>
    <row r="761" spans="1:14" ht="46.5" customHeight="1" thickBot="1">
      <c r="A761" s="14"/>
      <c r="B761" s="450" t="s">
        <v>191</v>
      </c>
      <c r="C761" s="451"/>
      <c r="D761" s="451"/>
      <c r="E761" s="451"/>
      <c r="F761" s="452"/>
      <c r="G761" s="75">
        <f>G750</f>
        <v>0</v>
      </c>
      <c r="H761" s="190">
        <f>$E$21</f>
        <v>0.08</v>
      </c>
      <c r="I761" s="77">
        <f>G761*H761</f>
        <v>0</v>
      </c>
      <c r="J761" s="78">
        <f>G761+I761</f>
        <v>0</v>
      </c>
      <c r="K761" s="75">
        <f>K750</f>
        <v>0</v>
      </c>
      <c r="L761" s="190">
        <f>$E$21</f>
        <v>0.08</v>
      </c>
      <c r="M761" s="191">
        <f>K761*L761</f>
        <v>0</v>
      </c>
      <c r="N761" s="192">
        <f t="shared" si="413"/>
        <v>0</v>
      </c>
    </row>
    <row r="762" spans="1:14" ht="46.5" customHeight="1" thickBot="1">
      <c r="A762" s="14"/>
      <c r="B762" s="468" t="s">
        <v>183</v>
      </c>
      <c r="C762" s="403"/>
      <c r="D762" s="403"/>
      <c r="E762" s="403"/>
      <c r="F762" s="403"/>
      <c r="G762" s="403"/>
      <c r="H762" s="403"/>
      <c r="I762" s="403"/>
      <c r="J762" s="354"/>
      <c r="K762" s="193">
        <f>SUM(K760:K761)</f>
        <v>0</v>
      </c>
      <c r="L762" s="194" t="s">
        <v>18</v>
      </c>
      <c r="M762" s="195">
        <f>SUM(M760:M761)</f>
        <v>0</v>
      </c>
      <c r="N762" s="196">
        <f t="shared" si="413"/>
        <v>0</v>
      </c>
    </row>
    <row r="763" spans="1:14" ht="51" customHeight="1" thickBot="1">
      <c r="A763" s="14"/>
      <c r="B763" s="463" t="s">
        <v>180</v>
      </c>
      <c r="C763" s="464"/>
      <c r="D763" s="464"/>
      <c r="E763" s="464"/>
      <c r="F763" s="465"/>
      <c r="G763" s="73">
        <f>SUM(G756:G757)+G759+G761</f>
        <v>0</v>
      </c>
      <c r="H763" s="71" t="s">
        <v>18</v>
      </c>
      <c r="I763" s="70">
        <f>SUM(I756:I757)+I759+I761</f>
        <v>0</v>
      </c>
      <c r="J763" s="72">
        <f>SUM(J756:J757)+J759+J761</f>
        <v>0</v>
      </c>
      <c r="K763" s="189"/>
      <c r="L763" s="14"/>
      <c r="M763" s="14"/>
      <c r="N763" s="14"/>
    </row>
  </sheetData>
  <sheetProtection/>
  <mergeCells count="952">
    <mergeCell ref="B613:C614"/>
    <mergeCell ref="D613:D614"/>
    <mergeCell ref="E613:E614"/>
    <mergeCell ref="F613:F614"/>
    <mergeCell ref="C609:C610"/>
    <mergeCell ref="D609:D610"/>
    <mergeCell ref="C611:C612"/>
    <mergeCell ref="D611:D612"/>
    <mergeCell ref="E671:E672"/>
    <mergeCell ref="F671:F672"/>
    <mergeCell ref="A603:A614"/>
    <mergeCell ref="B603:B612"/>
    <mergeCell ref="C603:C604"/>
    <mergeCell ref="D603:D604"/>
    <mergeCell ref="C605:C606"/>
    <mergeCell ref="D605:D606"/>
    <mergeCell ref="C607:C608"/>
    <mergeCell ref="D607:D608"/>
    <mergeCell ref="E707:E708"/>
    <mergeCell ref="F707:F708"/>
    <mergeCell ref="C705:C706"/>
    <mergeCell ref="D705:D706"/>
    <mergeCell ref="B707:C708"/>
    <mergeCell ref="D707:D708"/>
    <mergeCell ref="A697:A708"/>
    <mergeCell ref="B697:B706"/>
    <mergeCell ref="C697:C698"/>
    <mergeCell ref="D697:D698"/>
    <mergeCell ref="C699:C700"/>
    <mergeCell ref="D699:D700"/>
    <mergeCell ref="C701:C702"/>
    <mergeCell ref="D701:D702"/>
    <mergeCell ref="C703:C704"/>
    <mergeCell ref="D703:D704"/>
    <mergeCell ref="F723:F724"/>
    <mergeCell ref="C721:C722"/>
    <mergeCell ref="D721:D722"/>
    <mergeCell ref="B723:C724"/>
    <mergeCell ref="D723:D724"/>
    <mergeCell ref="D717:D718"/>
    <mergeCell ref="C719:C720"/>
    <mergeCell ref="D719:D720"/>
    <mergeCell ref="E723:E724"/>
    <mergeCell ref="D665:D666"/>
    <mergeCell ref="C667:C668"/>
    <mergeCell ref="D667:D668"/>
    <mergeCell ref="A713:A724"/>
    <mergeCell ref="B713:B722"/>
    <mergeCell ref="C713:C714"/>
    <mergeCell ref="D713:D714"/>
    <mergeCell ref="C715:C716"/>
    <mergeCell ref="D715:D716"/>
    <mergeCell ref="C717:C718"/>
    <mergeCell ref="D657:D658"/>
    <mergeCell ref="B659:C660"/>
    <mergeCell ref="D659:D660"/>
    <mergeCell ref="A661:A672"/>
    <mergeCell ref="B661:B670"/>
    <mergeCell ref="C661:C662"/>
    <mergeCell ref="D661:D662"/>
    <mergeCell ref="C663:C664"/>
    <mergeCell ref="D663:D664"/>
    <mergeCell ref="C665:C666"/>
    <mergeCell ref="E751:F751"/>
    <mergeCell ref="B763:F763"/>
    <mergeCell ref="G753:J753"/>
    <mergeCell ref="B751:C751"/>
    <mergeCell ref="B760:J760"/>
    <mergeCell ref="B758:J758"/>
    <mergeCell ref="B762:J762"/>
    <mergeCell ref="K753:N753"/>
    <mergeCell ref="B756:F757"/>
    <mergeCell ref="B761:F761"/>
    <mergeCell ref="B759:F759"/>
    <mergeCell ref="G754:G755"/>
    <mergeCell ref="N754:N755"/>
    <mergeCell ref="H754:I754"/>
    <mergeCell ref="L754:M754"/>
    <mergeCell ref="J754:J755"/>
    <mergeCell ref="K754:K755"/>
    <mergeCell ref="G743:J744"/>
    <mergeCell ref="K743:N744"/>
    <mergeCell ref="G745:G747"/>
    <mergeCell ref="H745:I746"/>
    <mergeCell ref="J745:J747"/>
    <mergeCell ref="K745:K747"/>
    <mergeCell ref="L745:M746"/>
    <mergeCell ref="N745:N747"/>
    <mergeCell ref="B649:B658"/>
    <mergeCell ref="C649:C650"/>
    <mergeCell ref="D649:D650"/>
    <mergeCell ref="C651:C652"/>
    <mergeCell ref="D651:D652"/>
    <mergeCell ref="C653:C654"/>
    <mergeCell ref="D653:D654"/>
    <mergeCell ref="C655:C656"/>
    <mergeCell ref="D655:D656"/>
    <mergeCell ref="C657:C658"/>
    <mergeCell ref="A743:A747"/>
    <mergeCell ref="B743:B747"/>
    <mergeCell ref="C743:C747"/>
    <mergeCell ref="D743:D747"/>
    <mergeCell ref="E750:F750"/>
    <mergeCell ref="E749:F749"/>
    <mergeCell ref="C575:C576"/>
    <mergeCell ref="D575:D576"/>
    <mergeCell ref="B577:C578"/>
    <mergeCell ref="D577:D578"/>
    <mergeCell ref="C585:C586"/>
    <mergeCell ref="D585:D586"/>
    <mergeCell ref="B589:C590"/>
    <mergeCell ref="D589:D590"/>
    <mergeCell ref="E659:E660"/>
    <mergeCell ref="F659:F660"/>
    <mergeCell ref="A579:A590"/>
    <mergeCell ref="B579:B588"/>
    <mergeCell ref="C579:C580"/>
    <mergeCell ref="D579:D580"/>
    <mergeCell ref="C581:C582"/>
    <mergeCell ref="C587:C588"/>
    <mergeCell ref="C583:C584"/>
    <mergeCell ref="A649:A660"/>
    <mergeCell ref="D571:D572"/>
    <mergeCell ref="C573:C574"/>
    <mergeCell ref="E743:F747"/>
    <mergeCell ref="D587:D588"/>
    <mergeCell ref="E577:E578"/>
    <mergeCell ref="F577:F578"/>
    <mergeCell ref="E589:E590"/>
    <mergeCell ref="F589:F590"/>
    <mergeCell ref="D581:D582"/>
    <mergeCell ref="D583:D584"/>
    <mergeCell ref="D573:D574"/>
    <mergeCell ref="B563:C564"/>
    <mergeCell ref="D563:D564"/>
    <mergeCell ref="A567:A578"/>
    <mergeCell ref="B567:B576"/>
    <mergeCell ref="C567:C568"/>
    <mergeCell ref="D567:D568"/>
    <mergeCell ref="C569:C570"/>
    <mergeCell ref="D569:D570"/>
    <mergeCell ref="C571:C572"/>
    <mergeCell ref="A553:A564"/>
    <mergeCell ref="B553:B562"/>
    <mergeCell ref="C553:C554"/>
    <mergeCell ref="D553:D554"/>
    <mergeCell ref="C555:C556"/>
    <mergeCell ref="D555:D556"/>
    <mergeCell ref="C557:C558"/>
    <mergeCell ref="D557:D558"/>
    <mergeCell ref="C559:C560"/>
    <mergeCell ref="D559:D560"/>
    <mergeCell ref="A541:A552"/>
    <mergeCell ref="B541:B550"/>
    <mergeCell ref="C541:C542"/>
    <mergeCell ref="D541:D542"/>
    <mergeCell ref="C543:C544"/>
    <mergeCell ref="D543:D544"/>
    <mergeCell ref="C549:C550"/>
    <mergeCell ref="D549:D550"/>
    <mergeCell ref="B551:C552"/>
    <mergeCell ref="D551:D552"/>
    <mergeCell ref="E513:E514"/>
    <mergeCell ref="F513:F514"/>
    <mergeCell ref="C509:C510"/>
    <mergeCell ref="D509:D510"/>
    <mergeCell ref="C511:C512"/>
    <mergeCell ref="D511:D512"/>
    <mergeCell ref="B513:C514"/>
    <mergeCell ref="D513:D514"/>
    <mergeCell ref="E501:E502"/>
    <mergeCell ref="F501:F502"/>
    <mergeCell ref="A503:A514"/>
    <mergeCell ref="B503:B512"/>
    <mergeCell ref="C503:C504"/>
    <mergeCell ref="D503:D504"/>
    <mergeCell ref="C505:C506"/>
    <mergeCell ref="D505:D506"/>
    <mergeCell ref="C507:C508"/>
    <mergeCell ref="D507:D508"/>
    <mergeCell ref="A491:A502"/>
    <mergeCell ref="B491:B500"/>
    <mergeCell ref="C491:C492"/>
    <mergeCell ref="D491:D492"/>
    <mergeCell ref="C493:C494"/>
    <mergeCell ref="D493:D494"/>
    <mergeCell ref="C499:C500"/>
    <mergeCell ref="D499:D500"/>
    <mergeCell ref="B501:C502"/>
    <mergeCell ref="D501:D502"/>
    <mergeCell ref="C495:C496"/>
    <mergeCell ref="D495:D496"/>
    <mergeCell ref="C497:C498"/>
    <mergeCell ref="D497:D498"/>
    <mergeCell ref="E489:E490"/>
    <mergeCell ref="F489:F490"/>
    <mergeCell ref="C485:C486"/>
    <mergeCell ref="D485:D486"/>
    <mergeCell ref="C487:C488"/>
    <mergeCell ref="D487:D488"/>
    <mergeCell ref="B489:C490"/>
    <mergeCell ref="D489:D490"/>
    <mergeCell ref="E477:E478"/>
    <mergeCell ref="F477:F478"/>
    <mergeCell ref="A479:A490"/>
    <mergeCell ref="B479:B488"/>
    <mergeCell ref="C479:C480"/>
    <mergeCell ref="D479:D480"/>
    <mergeCell ref="C481:C482"/>
    <mergeCell ref="D481:D482"/>
    <mergeCell ref="C483:C484"/>
    <mergeCell ref="D483:D484"/>
    <mergeCell ref="A467:A478"/>
    <mergeCell ref="B467:B476"/>
    <mergeCell ref="C467:C468"/>
    <mergeCell ref="D467:D468"/>
    <mergeCell ref="C469:C470"/>
    <mergeCell ref="D469:D470"/>
    <mergeCell ref="C475:C476"/>
    <mergeCell ref="D475:D476"/>
    <mergeCell ref="B477:C478"/>
    <mergeCell ref="D477:D478"/>
    <mergeCell ref="C473:C474"/>
    <mergeCell ref="D473:D474"/>
    <mergeCell ref="B463:C464"/>
    <mergeCell ref="D463:D464"/>
    <mergeCell ref="C461:C462"/>
    <mergeCell ref="D461:D462"/>
    <mergeCell ref="C471:C472"/>
    <mergeCell ref="D471:D472"/>
    <mergeCell ref="A453:A464"/>
    <mergeCell ref="B453:B462"/>
    <mergeCell ref="C453:C454"/>
    <mergeCell ref="D453:D454"/>
    <mergeCell ref="C455:C456"/>
    <mergeCell ref="D455:D456"/>
    <mergeCell ref="C457:C458"/>
    <mergeCell ref="D457:D458"/>
    <mergeCell ref="C459:C460"/>
    <mergeCell ref="D459:D460"/>
    <mergeCell ref="A441:A452"/>
    <mergeCell ref="B441:B450"/>
    <mergeCell ref="C441:C442"/>
    <mergeCell ref="D441:D442"/>
    <mergeCell ref="C443:C444"/>
    <mergeCell ref="D443:D444"/>
    <mergeCell ref="C449:C450"/>
    <mergeCell ref="D449:D450"/>
    <mergeCell ref="B451:C452"/>
    <mergeCell ref="D451:D452"/>
    <mergeCell ref="C249:C250"/>
    <mergeCell ref="D249:D250"/>
    <mergeCell ref="B251:C252"/>
    <mergeCell ref="D251:D252"/>
    <mergeCell ref="E239:E240"/>
    <mergeCell ref="F239:F240"/>
    <mergeCell ref="C235:C236"/>
    <mergeCell ref="D235:D236"/>
    <mergeCell ref="C237:C238"/>
    <mergeCell ref="D237:D238"/>
    <mergeCell ref="B239:C240"/>
    <mergeCell ref="D239:D240"/>
    <mergeCell ref="E227:E228"/>
    <mergeCell ref="F227:F228"/>
    <mergeCell ref="A229:A240"/>
    <mergeCell ref="B229:B238"/>
    <mergeCell ref="C229:C230"/>
    <mergeCell ref="D229:D230"/>
    <mergeCell ref="C231:C232"/>
    <mergeCell ref="D231:D232"/>
    <mergeCell ref="C233:C234"/>
    <mergeCell ref="D233:D234"/>
    <mergeCell ref="A217:A228"/>
    <mergeCell ref="B217:B226"/>
    <mergeCell ref="C217:C218"/>
    <mergeCell ref="D217:D218"/>
    <mergeCell ref="C219:C220"/>
    <mergeCell ref="D219:D220"/>
    <mergeCell ref="C225:C226"/>
    <mergeCell ref="D225:D226"/>
    <mergeCell ref="B227:C228"/>
    <mergeCell ref="D227:D228"/>
    <mergeCell ref="C221:C222"/>
    <mergeCell ref="D221:D222"/>
    <mergeCell ref="C223:C224"/>
    <mergeCell ref="D223:D224"/>
    <mergeCell ref="E213:E214"/>
    <mergeCell ref="F213:F214"/>
    <mergeCell ref="C209:C210"/>
    <mergeCell ref="D209:D210"/>
    <mergeCell ref="C211:C212"/>
    <mergeCell ref="D211:D212"/>
    <mergeCell ref="B213:C214"/>
    <mergeCell ref="D213:D214"/>
    <mergeCell ref="E201:E202"/>
    <mergeCell ref="F201:F202"/>
    <mergeCell ref="A203:A214"/>
    <mergeCell ref="B203:B212"/>
    <mergeCell ref="C203:C204"/>
    <mergeCell ref="D203:D204"/>
    <mergeCell ref="C205:C206"/>
    <mergeCell ref="D205:D206"/>
    <mergeCell ref="C207:C208"/>
    <mergeCell ref="D207:D208"/>
    <mergeCell ref="B201:C202"/>
    <mergeCell ref="D201:D202"/>
    <mergeCell ref="A191:A202"/>
    <mergeCell ref="B191:B200"/>
    <mergeCell ref="C191:C192"/>
    <mergeCell ref="D191:D192"/>
    <mergeCell ref="C193:C194"/>
    <mergeCell ref="D193:D194"/>
    <mergeCell ref="E189:E190"/>
    <mergeCell ref="F189:F190"/>
    <mergeCell ref="C199:C200"/>
    <mergeCell ref="D199:D200"/>
    <mergeCell ref="C195:C196"/>
    <mergeCell ref="D195:D196"/>
    <mergeCell ref="C197:C198"/>
    <mergeCell ref="D197:D198"/>
    <mergeCell ref="A179:A190"/>
    <mergeCell ref="B179:B188"/>
    <mergeCell ref="C179:C180"/>
    <mergeCell ref="D179:D180"/>
    <mergeCell ref="C181:C182"/>
    <mergeCell ref="D181:D182"/>
    <mergeCell ref="C187:C188"/>
    <mergeCell ref="D187:D188"/>
    <mergeCell ref="B189:C190"/>
    <mergeCell ref="D189:D190"/>
    <mergeCell ref="C183:C184"/>
    <mergeCell ref="D183:D184"/>
    <mergeCell ref="C185:C186"/>
    <mergeCell ref="D185:D186"/>
    <mergeCell ref="E177:E178"/>
    <mergeCell ref="F177:F178"/>
    <mergeCell ref="C173:C174"/>
    <mergeCell ref="D173:D174"/>
    <mergeCell ref="C175:C176"/>
    <mergeCell ref="D175:D176"/>
    <mergeCell ref="B177:C178"/>
    <mergeCell ref="D177:D178"/>
    <mergeCell ref="E63:E64"/>
    <mergeCell ref="F63:F64"/>
    <mergeCell ref="A167:A178"/>
    <mergeCell ref="B167:B176"/>
    <mergeCell ref="C167:C168"/>
    <mergeCell ref="D167:D168"/>
    <mergeCell ref="C169:C170"/>
    <mergeCell ref="D169:D170"/>
    <mergeCell ref="C171:C172"/>
    <mergeCell ref="D171:D172"/>
    <mergeCell ref="D57:D58"/>
    <mergeCell ref="C43:C44"/>
    <mergeCell ref="D43:D44"/>
    <mergeCell ref="D45:D46"/>
    <mergeCell ref="D51:D52"/>
    <mergeCell ref="C37:C38"/>
    <mergeCell ref="D37:D38"/>
    <mergeCell ref="B39:C40"/>
    <mergeCell ref="D39:D40"/>
    <mergeCell ref="F51:F52"/>
    <mergeCell ref="E39:E40"/>
    <mergeCell ref="F39:F40"/>
    <mergeCell ref="C41:C42"/>
    <mergeCell ref="D41:D42"/>
    <mergeCell ref="C47:C48"/>
    <mergeCell ref="A29:A40"/>
    <mergeCell ref="B29:B38"/>
    <mergeCell ref="C29:C30"/>
    <mergeCell ref="D29:D30"/>
    <mergeCell ref="C31:C32"/>
    <mergeCell ref="D31:D32"/>
    <mergeCell ref="C33:C34"/>
    <mergeCell ref="D33:D34"/>
    <mergeCell ref="C35:C36"/>
    <mergeCell ref="D35:D36"/>
    <mergeCell ref="D13:D14"/>
    <mergeCell ref="A23:A27"/>
    <mergeCell ref="B23:B27"/>
    <mergeCell ref="C23:C27"/>
    <mergeCell ref="D23:D27"/>
    <mergeCell ref="B21:D21"/>
    <mergeCell ref="B20:D20"/>
    <mergeCell ref="B19:D19"/>
    <mergeCell ref="D5:D6"/>
    <mergeCell ref="D7:D8"/>
    <mergeCell ref="D9:D10"/>
    <mergeCell ref="D11:D12"/>
    <mergeCell ref="E23:E27"/>
    <mergeCell ref="F23:F27"/>
    <mergeCell ref="L25:M26"/>
    <mergeCell ref="N25:N27"/>
    <mergeCell ref="G23:J24"/>
    <mergeCell ref="K23:N24"/>
    <mergeCell ref="G25:G27"/>
    <mergeCell ref="H25:I26"/>
    <mergeCell ref="J25:J27"/>
    <mergeCell ref="K25:K27"/>
    <mergeCell ref="A53:A64"/>
    <mergeCell ref="B53:B62"/>
    <mergeCell ref="C53:C54"/>
    <mergeCell ref="D53:D54"/>
    <mergeCell ref="C55:C56"/>
    <mergeCell ref="C59:C60"/>
    <mergeCell ref="D59:D60"/>
    <mergeCell ref="B63:C64"/>
    <mergeCell ref="D55:D56"/>
    <mergeCell ref="C57:C58"/>
    <mergeCell ref="A41:A52"/>
    <mergeCell ref="B41:B50"/>
    <mergeCell ref="B51:C52"/>
    <mergeCell ref="E51:E52"/>
    <mergeCell ref="D47:D48"/>
    <mergeCell ref="C49:C50"/>
    <mergeCell ref="D49:D50"/>
    <mergeCell ref="C45:C46"/>
    <mergeCell ref="C73:C74"/>
    <mergeCell ref="D73:D74"/>
    <mergeCell ref="D63:D64"/>
    <mergeCell ref="C61:C62"/>
    <mergeCell ref="D61:D62"/>
    <mergeCell ref="E77:E78"/>
    <mergeCell ref="F77:F78"/>
    <mergeCell ref="A67:A78"/>
    <mergeCell ref="B67:B76"/>
    <mergeCell ref="C67:C68"/>
    <mergeCell ref="D67:D68"/>
    <mergeCell ref="C69:C70"/>
    <mergeCell ref="D69:D70"/>
    <mergeCell ref="C71:C72"/>
    <mergeCell ref="D71:D72"/>
    <mergeCell ref="C85:C86"/>
    <mergeCell ref="D85:D86"/>
    <mergeCell ref="C75:C76"/>
    <mergeCell ref="D75:D76"/>
    <mergeCell ref="B77:C78"/>
    <mergeCell ref="D77:D78"/>
    <mergeCell ref="E89:E90"/>
    <mergeCell ref="F89:F90"/>
    <mergeCell ref="A79:A90"/>
    <mergeCell ref="B79:B88"/>
    <mergeCell ref="C79:C80"/>
    <mergeCell ref="D79:D80"/>
    <mergeCell ref="C81:C82"/>
    <mergeCell ref="D81:D82"/>
    <mergeCell ref="C83:C84"/>
    <mergeCell ref="D83:D84"/>
    <mergeCell ref="C97:C98"/>
    <mergeCell ref="D97:D98"/>
    <mergeCell ref="C87:C88"/>
    <mergeCell ref="D87:D88"/>
    <mergeCell ref="B89:C90"/>
    <mergeCell ref="D89:D90"/>
    <mergeCell ref="E101:E102"/>
    <mergeCell ref="F101:F102"/>
    <mergeCell ref="A91:A102"/>
    <mergeCell ref="B91:B100"/>
    <mergeCell ref="C91:C92"/>
    <mergeCell ref="D91:D92"/>
    <mergeCell ref="C93:C94"/>
    <mergeCell ref="D93:D94"/>
    <mergeCell ref="C95:C96"/>
    <mergeCell ref="D95:D96"/>
    <mergeCell ref="C109:C110"/>
    <mergeCell ref="D109:D110"/>
    <mergeCell ref="C99:C100"/>
    <mergeCell ref="D99:D100"/>
    <mergeCell ref="B101:C102"/>
    <mergeCell ref="D101:D102"/>
    <mergeCell ref="E113:E114"/>
    <mergeCell ref="F113:F114"/>
    <mergeCell ref="A103:A114"/>
    <mergeCell ref="B103:B112"/>
    <mergeCell ref="C103:C104"/>
    <mergeCell ref="D103:D104"/>
    <mergeCell ref="C105:C106"/>
    <mergeCell ref="D105:D106"/>
    <mergeCell ref="C107:C108"/>
    <mergeCell ref="D107:D108"/>
    <mergeCell ref="C123:C124"/>
    <mergeCell ref="D123:D124"/>
    <mergeCell ref="C111:C112"/>
    <mergeCell ref="D111:D112"/>
    <mergeCell ref="B113:C114"/>
    <mergeCell ref="D113:D114"/>
    <mergeCell ref="E127:E128"/>
    <mergeCell ref="F127:F128"/>
    <mergeCell ref="A117:A128"/>
    <mergeCell ref="B117:B126"/>
    <mergeCell ref="C117:C118"/>
    <mergeCell ref="D117:D118"/>
    <mergeCell ref="C119:C120"/>
    <mergeCell ref="D119:D120"/>
    <mergeCell ref="C121:C122"/>
    <mergeCell ref="D121:D122"/>
    <mergeCell ref="C135:C136"/>
    <mergeCell ref="D135:D136"/>
    <mergeCell ref="C125:C126"/>
    <mergeCell ref="D125:D126"/>
    <mergeCell ref="B127:C128"/>
    <mergeCell ref="D127:D128"/>
    <mergeCell ref="E139:E140"/>
    <mergeCell ref="F139:F140"/>
    <mergeCell ref="A129:A140"/>
    <mergeCell ref="B129:B138"/>
    <mergeCell ref="C129:C130"/>
    <mergeCell ref="D129:D130"/>
    <mergeCell ref="C131:C132"/>
    <mergeCell ref="D131:D132"/>
    <mergeCell ref="C133:C134"/>
    <mergeCell ref="D133:D134"/>
    <mergeCell ref="C147:C148"/>
    <mergeCell ref="D147:D148"/>
    <mergeCell ref="C137:C138"/>
    <mergeCell ref="D137:D138"/>
    <mergeCell ref="B139:C140"/>
    <mergeCell ref="D139:D140"/>
    <mergeCell ref="E151:E152"/>
    <mergeCell ref="F151:F152"/>
    <mergeCell ref="A141:A152"/>
    <mergeCell ref="B141:B150"/>
    <mergeCell ref="C141:C142"/>
    <mergeCell ref="D141:D142"/>
    <mergeCell ref="C143:C144"/>
    <mergeCell ref="D143:D144"/>
    <mergeCell ref="C145:C146"/>
    <mergeCell ref="D145:D146"/>
    <mergeCell ref="C159:C160"/>
    <mergeCell ref="D159:D160"/>
    <mergeCell ref="C149:C150"/>
    <mergeCell ref="D149:D150"/>
    <mergeCell ref="B151:C152"/>
    <mergeCell ref="D151:D152"/>
    <mergeCell ref="E163:E164"/>
    <mergeCell ref="F163:F164"/>
    <mergeCell ref="A153:A164"/>
    <mergeCell ref="B153:B162"/>
    <mergeCell ref="C153:C154"/>
    <mergeCell ref="D153:D154"/>
    <mergeCell ref="C155:C156"/>
    <mergeCell ref="D155:D156"/>
    <mergeCell ref="C157:C158"/>
    <mergeCell ref="D157:D158"/>
    <mergeCell ref="C161:C162"/>
    <mergeCell ref="D161:D162"/>
    <mergeCell ref="B163:C164"/>
    <mergeCell ref="D163:D164"/>
    <mergeCell ref="A241:A252"/>
    <mergeCell ref="B241:B250"/>
    <mergeCell ref="C241:C242"/>
    <mergeCell ref="D241:D242"/>
    <mergeCell ref="C243:C244"/>
    <mergeCell ref="D243:D244"/>
    <mergeCell ref="C245:C246"/>
    <mergeCell ref="D245:D246"/>
    <mergeCell ref="C247:C248"/>
    <mergeCell ref="D247:D248"/>
    <mergeCell ref="E251:E252"/>
    <mergeCell ref="F251:F252"/>
    <mergeCell ref="A253:A264"/>
    <mergeCell ref="B253:B262"/>
    <mergeCell ref="C253:C254"/>
    <mergeCell ref="D253:D254"/>
    <mergeCell ref="C255:C256"/>
    <mergeCell ref="D255:D256"/>
    <mergeCell ref="C257:C258"/>
    <mergeCell ref="D257:D258"/>
    <mergeCell ref="A267:A278"/>
    <mergeCell ref="B267:B276"/>
    <mergeCell ref="C267:C268"/>
    <mergeCell ref="D267:D268"/>
    <mergeCell ref="C269:C270"/>
    <mergeCell ref="D269:D270"/>
    <mergeCell ref="C271:C272"/>
    <mergeCell ref="D271:D272"/>
    <mergeCell ref="B277:C278"/>
    <mergeCell ref="D277:D278"/>
    <mergeCell ref="E263:E264"/>
    <mergeCell ref="F263:F264"/>
    <mergeCell ref="B263:C264"/>
    <mergeCell ref="D263:D264"/>
    <mergeCell ref="C273:C274"/>
    <mergeCell ref="D273:D274"/>
    <mergeCell ref="C275:C276"/>
    <mergeCell ref="D275:D276"/>
    <mergeCell ref="E277:E278"/>
    <mergeCell ref="F277:F278"/>
    <mergeCell ref="A279:A290"/>
    <mergeCell ref="B279:B288"/>
    <mergeCell ref="C279:C280"/>
    <mergeCell ref="D279:D280"/>
    <mergeCell ref="C281:C282"/>
    <mergeCell ref="D281:D282"/>
    <mergeCell ref="C283:C284"/>
    <mergeCell ref="D283:D284"/>
    <mergeCell ref="A291:A302"/>
    <mergeCell ref="B291:B300"/>
    <mergeCell ref="C291:C292"/>
    <mergeCell ref="D291:D292"/>
    <mergeCell ref="C293:C294"/>
    <mergeCell ref="D293:D294"/>
    <mergeCell ref="C295:C296"/>
    <mergeCell ref="D295:D296"/>
    <mergeCell ref="B301:C302"/>
    <mergeCell ref="D301:D302"/>
    <mergeCell ref="E289:E290"/>
    <mergeCell ref="F289:F290"/>
    <mergeCell ref="B289:C290"/>
    <mergeCell ref="D289:D290"/>
    <mergeCell ref="C297:C298"/>
    <mergeCell ref="D297:D298"/>
    <mergeCell ref="C299:C300"/>
    <mergeCell ref="D299:D300"/>
    <mergeCell ref="E301:E302"/>
    <mergeCell ref="F301:F302"/>
    <mergeCell ref="A303:A314"/>
    <mergeCell ref="B303:B312"/>
    <mergeCell ref="C303:C304"/>
    <mergeCell ref="D303:D304"/>
    <mergeCell ref="C305:C306"/>
    <mergeCell ref="D305:D306"/>
    <mergeCell ref="C307:C308"/>
    <mergeCell ref="D307:D308"/>
    <mergeCell ref="A317:A328"/>
    <mergeCell ref="B317:B326"/>
    <mergeCell ref="C317:C318"/>
    <mergeCell ref="D317:D318"/>
    <mergeCell ref="C319:C320"/>
    <mergeCell ref="D319:D320"/>
    <mergeCell ref="C321:C322"/>
    <mergeCell ref="D321:D322"/>
    <mergeCell ref="B327:C328"/>
    <mergeCell ref="D327:D328"/>
    <mergeCell ref="E313:E314"/>
    <mergeCell ref="F313:F314"/>
    <mergeCell ref="B313:C314"/>
    <mergeCell ref="D313:D314"/>
    <mergeCell ref="C323:C324"/>
    <mergeCell ref="D323:D324"/>
    <mergeCell ref="C325:C326"/>
    <mergeCell ref="D325:D326"/>
    <mergeCell ref="E327:E328"/>
    <mergeCell ref="F327:F328"/>
    <mergeCell ref="A329:A340"/>
    <mergeCell ref="B329:B338"/>
    <mergeCell ref="C329:C330"/>
    <mergeCell ref="D329:D330"/>
    <mergeCell ref="C331:C332"/>
    <mergeCell ref="D331:D332"/>
    <mergeCell ref="C333:C334"/>
    <mergeCell ref="D333:D334"/>
    <mergeCell ref="A341:A352"/>
    <mergeCell ref="B341:B350"/>
    <mergeCell ref="C341:C342"/>
    <mergeCell ref="D341:D342"/>
    <mergeCell ref="C343:C344"/>
    <mergeCell ref="D343:D344"/>
    <mergeCell ref="C345:C346"/>
    <mergeCell ref="D345:D346"/>
    <mergeCell ref="B351:C352"/>
    <mergeCell ref="D351:D352"/>
    <mergeCell ref="E339:E340"/>
    <mergeCell ref="F339:F340"/>
    <mergeCell ref="B339:C340"/>
    <mergeCell ref="D339:D340"/>
    <mergeCell ref="C347:C348"/>
    <mergeCell ref="D347:D348"/>
    <mergeCell ref="C349:C350"/>
    <mergeCell ref="D349:D350"/>
    <mergeCell ref="E351:E352"/>
    <mergeCell ref="F351:F352"/>
    <mergeCell ref="A353:A364"/>
    <mergeCell ref="B353:B362"/>
    <mergeCell ref="C353:C354"/>
    <mergeCell ref="D353:D354"/>
    <mergeCell ref="C355:C356"/>
    <mergeCell ref="D355:D356"/>
    <mergeCell ref="C357:C358"/>
    <mergeCell ref="D357:D358"/>
    <mergeCell ref="A367:A378"/>
    <mergeCell ref="B367:B376"/>
    <mergeCell ref="C367:C368"/>
    <mergeCell ref="D367:D368"/>
    <mergeCell ref="C369:C370"/>
    <mergeCell ref="D369:D370"/>
    <mergeCell ref="C371:C372"/>
    <mergeCell ref="D371:D372"/>
    <mergeCell ref="B377:C378"/>
    <mergeCell ref="D377:D378"/>
    <mergeCell ref="E363:E364"/>
    <mergeCell ref="F363:F364"/>
    <mergeCell ref="B363:C364"/>
    <mergeCell ref="D363:D364"/>
    <mergeCell ref="C373:C374"/>
    <mergeCell ref="D373:D374"/>
    <mergeCell ref="C375:C376"/>
    <mergeCell ref="D375:D376"/>
    <mergeCell ref="E377:E378"/>
    <mergeCell ref="F377:F378"/>
    <mergeCell ref="A379:A390"/>
    <mergeCell ref="B379:B388"/>
    <mergeCell ref="C379:C380"/>
    <mergeCell ref="D379:D380"/>
    <mergeCell ref="C381:C382"/>
    <mergeCell ref="D381:D382"/>
    <mergeCell ref="C383:C384"/>
    <mergeCell ref="D383:D384"/>
    <mergeCell ref="A391:A402"/>
    <mergeCell ref="B391:B400"/>
    <mergeCell ref="C391:C392"/>
    <mergeCell ref="D391:D392"/>
    <mergeCell ref="C393:C394"/>
    <mergeCell ref="D393:D394"/>
    <mergeCell ref="C395:C396"/>
    <mergeCell ref="D395:D396"/>
    <mergeCell ref="B401:C402"/>
    <mergeCell ref="D401:D402"/>
    <mergeCell ref="E389:E390"/>
    <mergeCell ref="F389:F390"/>
    <mergeCell ref="B389:C390"/>
    <mergeCell ref="D389:D390"/>
    <mergeCell ref="C397:C398"/>
    <mergeCell ref="D397:D398"/>
    <mergeCell ref="C399:C400"/>
    <mergeCell ref="D399:D400"/>
    <mergeCell ref="A403:A414"/>
    <mergeCell ref="B403:B412"/>
    <mergeCell ref="C403:C404"/>
    <mergeCell ref="D403:D404"/>
    <mergeCell ref="C405:C406"/>
    <mergeCell ref="D405:D406"/>
    <mergeCell ref="C407:C408"/>
    <mergeCell ref="D407:D408"/>
    <mergeCell ref="C409:C410"/>
    <mergeCell ref="D409:D410"/>
    <mergeCell ref="A417:A428"/>
    <mergeCell ref="B417:B426"/>
    <mergeCell ref="C417:C418"/>
    <mergeCell ref="D417:D418"/>
    <mergeCell ref="C419:C420"/>
    <mergeCell ref="D419:D420"/>
    <mergeCell ref="C425:C426"/>
    <mergeCell ref="D425:D426"/>
    <mergeCell ref="B427:C428"/>
    <mergeCell ref="C421:C422"/>
    <mergeCell ref="D421:D422"/>
    <mergeCell ref="C423:C424"/>
    <mergeCell ref="D423:D424"/>
    <mergeCell ref="D427:D428"/>
    <mergeCell ref="B527:C528"/>
    <mergeCell ref="D527:D528"/>
    <mergeCell ref="C433:C434"/>
    <mergeCell ref="F439:F440"/>
    <mergeCell ref="B517:B526"/>
    <mergeCell ref="C517:C518"/>
    <mergeCell ref="D517:D518"/>
    <mergeCell ref="C519:C520"/>
    <mergeCell ref="D519:D520"/>
    <mergeCell ref="C521:C522"/>
    <mergeCell ref="A429:A440"/>
    <mergeCell ref="C523:C524"/>
    <mergeCell ref="D523:D524"/>
    <mergeCell ref="C525:C526"/>
    <mergeCell ref="D525:D526"/>
    <mergeCell ref="A517:A528"/>
    <mergeCell ref="D521:D522"/>
    <mergeCell ref="D433:D434"/>
    <mergeCell ref="C435:C436"/>
    <mergeCell ref="D435:D436"/>
    <mergeCell ref="A529:A540"/>
    <mergeCell ref="B529:B538"/>
    <mergeCell ref="C529:C530"/>
    <mergeCell ref="D529:D530"/>
    <mergeCell ref="C531:C532"/>
    <mergeCell ref="D531:D532"/>
    <mergeCell ref="C533:C534"/>
    <mergeCell ref="D533:D534"/>
    <mergeCell ref="C535:C536"/>
    <mergeCell ref="D535:D536"/>
    <mergeCell ref="F563:F564"/>
    <mergeCell ref="E563:E564"/>
    <mergeCell ref="E748:F748"/>
    <mergeCell ref="E427:E428"/>
    <mergeCell ref="F427:F428"/>
    <mergeCell ref="E527:E528"/>
    <mergeCell ref="F527:F528"/>
    <mergeCell ref="E551:E552"/>
    <mergeCell ref="E451:E452"/>
    <mergeCell ref="F451:F452"/>
    <mergeCell ref="F551:F552"/>
    <mergeCell ref="E439:E440"/>
    <mergeCell ref="E401:E402"/>
    <mergeCell ref="F401:F402"/>
    <mergeCell ref="E413:E414"/>
    <mergeCell ref="F413:F414"/>
    <mergeCell ref="E539:E540"/>
    <mergeCell ref="F539:F540"/>
    <mergeCell ref="E463:E464"/>
    <mergeCell ref="F463:F464"/>
    <mergeCell ref="A673:A684"/>
    <mergeCell ref="B673:B682"/>
    <mergeCell ref="C673:C674"/>
    <mergeCell ref="D673:D674"/>
    <mergeCell ref="C675:C676"/>
    <mergeCell ref="D675:D676"/>
    <mergeCell ref="C677:C678"/>
    <mergeCell ref="D677:D678"/>
    <mergeCell ref="C679:C680"/>
    <mergeCell ref="D679:D680"/>
    <mergeCell ref="E683:E684"/>
    <mergeCell ref="F683:F684"/>
    <mergeCell ref="C681:C682"/>
    <mergeCell ref="D681:D682"/>
    <mergeCell ref="B683:C684"/>
    <mergeCell ref="D683:D684"/>
    <mergeCell ref="A685:A696"/>
    <mergeCell ref="B685:B694"/>
    <mergeCell ref="C685:C686"/>
    <mergeCell ref="D685:D686"/>
    <mergeCell ref="C687:C688"/>
    <mergeCell ref="D687:D688"/>
    <mergeCell ref="C689:C690"/>
    <mergeCell ref="D689:D690"/>
    <mergeCell ref="C691:C692"/>
    <mergeCell ref="D691:D692"/>
    <mergeCell ref="E695:E696"/>
    <mergeCell ref="F695:F696"/>
    <mergeCell ref="C693:C694"/>
    <mergeCell ref="D693:D694"/>
    <mergeCell ref="B695:C696"/>
    <mergeCell ref="D695:D696"/>
    <mergeCell ref="A633:A644"/>
    <mergeCell ref="B633:B642"/>
    <mergeCell ref="C633:C634"/>
    <mergeCell ref="D633:D634"/>
    <mergeCell ref="C635:C636"/>
    <mergeCell ref="D635:D636"/>
    <mergeCell ref="C637:C638"/>
    <mergeCell ref="D637:D638"/>
    <mergeCell ref="C639:C640"/>
    <mergeCell ref="D639:D640"/>
    <mergeCell ref="E643:E644"/>
    <mergeCell ref="F643:F644"/>
    <mergeCell ref="D709:D710"/>
    <mergeCell ref="A727:A738"/>
    <mergeCell ref="B727:B736"/>
    <mergeCell ref="C727:C728"/>
    <mergeCell ref="D727:D728"/>
    <mergeCell ref="C729:C730"/>
    <mergeCell ref="D729:D730"/>
    <mergeCell ref="C731:C732"/>
    <mergeCell ref="D731:D732"/>
    <mergeCell ref="C733:C734"/>
    <mergeCell ref="D733:D734"/>
    <mergeCell ref="C735:C736"/>
    <mergeCell ref="D735:D736"/>
    <mergeCell ref="B737:C738"/>
    <mergeCell ref="D737:D738"/>
    <mergeCell ref="E737:E738"/>
    <mergeCell ref="F737:F738"/>
    <mergeCell ref="A591:A602"/>
    <mergeCell ref="B591:B600"/>
    <mergeCell ref="C591:C592"/>
    <mergeCell ref="D591:D592"/>
    <mergeCell ref="C593:C594"/>
    <mergeCell ref="D593:D594"/>
    <mergeCell ref="C595:C596"/>
    <mergeCell ref="D595:D596"/>
    <mergeCell ref="B601:C602"/>
    <mergeCell ref="D601:D602"/>
    <mergeCell ref="C259:C260"/>
    <mergeCell ref="D259:D260"/>
    <mergeCell ref="C261:C262"/>
    <mergeCell ref="D261:D262"/>
    <mergeCell ref="C285:C286"/>
    <mergeCell ref="D285:D286"/>
    <mergeCell ref="C287:C288"/>
    <mergeCell ref="D287:D288"/>
    <mergeCell ref="C309:C310"/>
    <mergeCell ref="D309:D310"/>
    <mergeCell ref="C311:C312"/>
    <mergeCell ref="D311:D312"/>
    <mergeCell ref="C335:C336"/>
    <mergeCell ref="D335:D336"/>
    <mergeCell ref="C337:C338"/>
    <mergeCell ref="D337:D338"/>
    <mergeCell ref="C359:C360"/>
    <mergeCell ref="D359:D360"/>
    <mergeCell ref="C361:C362"/>
    <mergeCell ref="D361:D362"/>
    <mergeCell ref="C385:C386"/>
    <mergeCell ref="D385:D386"/>
    <mergeCell ref="C387:C388"/>
    <mergeCell ref="D387:D388"/>
    <mergeCell ref="C411:C412"/>
    <mergeCell ref="D411:D412"/>
    <mergeCell ref="B413:C414"/>
    <mergeCell ref="D413:D414"/>
    <mergeCell ref="C445:C446"/>
    <mergeCell ref="D445:D446"/>
    <mergeCell ref="C447:C448"/>
    <mergeCell ref="D447:D448"/>
    <mergeCell ref="C437:C438"/>
    <mergeCell ref="D437:D438"/>
    <mergeCell ref="B439:C440"/>
    <mergeCell ref="D439:D440"/>
    <mergeCell ref="B429:B438"/>
    <mergeCell ref="C429:C430"/>
    <mergeCell ref="D429:D430"/>
    <mergeCell ref="C431:C432"/>
    <mergeCell ref="D431:D432"/>
    <mergeCell ref="E601:E602"/>
    <mergeCell ref="F601:F602"/>
    <mergeCell ref="C597:C598"/>
    <mergeCell ref="D597:D598"/>
    <mergeCell ref="C599:C600"/>
    <mergeCell ref="D599:D600"/>
    <mergeCell ref="C561:C562"/>
    <mergeCell ref="D561:D562"/>
    <mergeCell ref="C537:C538"/>
    <mergeCell ref="D537:D538"/>
    <mergeCell ref="B539:C540"/>
    <mergeCell ref="D539:D540"/>
    <mergeCell ref="C545:C546"/>
    <mergeCell ref="D545:D546"/>
    <mergeCell ref="C547:C548"/>
    <mergeCell ref="D547:D548"/>
    <mergeCell ref="C641:C642"/>
    <mergeCell ref="D641:D642"/>
    <mergeCell ref="B643:C644"/>
    <mergeCell ref="D643:D644"/>
    <mergeCell ref="C669:C670"/>
    <mergeCell ref="D669:D670"/>
    <mergeCell ref="B671:C672"/>
    <mergeCell ref="D671:D672"/>
    <mergeCell ref="A617:A628"/>
    <mergeCell ref="B617:B626"/>
    <mergeCell ref="C617:C618"/>
    <mergeCell ref="D617:D618"/>
    <mergeCell ref="C619:C620"/>
    <mergeCell ref="D619:D620"/>
    <mergeCell ref="C621:C622"/>
    <mergeCell ref="D621:D622"/>
    <mergeCell ref="C623:C624"/>
    <mergeCell ref="D623:D624"/>
    <mergeCell ref="E627:E628"/>
    <mergeCell ref="F627:F628"/>
    <mergeCell ref="C625:C626"/>
    <mergeCell ref="D625:D626"/>
    <mergeCell ref="B627:C628"/>
    <mergeCell ref="D627:D628"/>
  </mergeCells>
  <printOptions/>
  <pageMargins left="0.7480314960629921" right="0.5905511811023623" top="0.1968503937007874" bottom="0.1968503937007874" header="0.5118110236220472" footer="0"/>
  <pageSetup horizontalDpi="600" verticalDpi="600" orientation="landscape" paperSize="9" scale="90" r:id="rId1"/>
  <rowBreaks count="5" manualBreakCount="5">
    <brk id="22" max="255" man="1"/>
    <brk id="65" max="255" man="1"/>
    <brk id="712" max="255" man="1"/>
    <brk id="740" max="255" man="1"/>
    <brk id="75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32"/>
  <sheetViews>
    <sheetView view="pageBreakPreview" zoomScaleSheetLayoutView="100" zoomScalePageLayoutView="0" workbookViewId="0" topLeftCell="A1">
      <selection activeCell="E9" sqref="E9:E10"/>
    </sheetView>
  </sheetViews>
  <sheetFormatPr defaultColWidth="9.00390625" defaultRowHeight="12.75"/>
  <cols>
    <col min="1" max="1" width="3.75390625" style="89" customWidth="1"/>
    <col min="2" max="2" width="30.75390625" style="89" customWidth="1"/>
    <col min="3" max="3" width="7.75390625" style="89" customWidth="1"/>
    <col min="4" max="4" width="13.25390625" style="89" customWidth="1"/>
    <col min="5" max="5" width="8.75390625" style="89" customWidth="1"/>
    <col min="6" max="6" width="11.75390625" style="89" customWidth="1"/>
    <col min="7" max="7" width="15.75390625" style="89" customWidth="1"/>
    <col min="8" max="8" width="6.25390625" style="172" customWidth="1"/>
    <col min="9" max="10" width="15.75390625" style="89" customWidth="1"/>
    <col min="11" max="11" width="17.875" style="91" customWidth="1"/>
    <col min="12" max="12" width="17.875" style="92" customWidth="1"/>
    <col min="13" max="14" width="17.875" style="89" customWidth="1"/>
    <col min="15" max="16384" width="9.125" style="89" customWidth="1"/>
  </cols>
  <sheetData>
    <row r="1" spans="1:10" ht="12.75">
      <c r="A1" s="88" t="s">
        <v>138</v>
      </c>
      <c r="J1" s="90"/>
    </row>
    <row r="2" ht="12.75">
      <c r="A2" s="88"/>
    </row>
    <row r="3" ht="13.5" thickBot="1"/>
    <row r="4" spans="1:12" s="138" customFormat="1" ht="17.25" customHeight="1" thickBot="1">
      <c r="A4" s="469" t="s">
        <v>86</v>
      </c>
      <c r="B4" s="470"/>
      <c r="C4" s="470"/>
      <c r="D4" s="470"/>
      <c r="E4" s="470"/>
      <c r="F4" s="470"/>
      <c r="G4" s="470"/>
      <c r="H4" s="470"/>
      <c r="I4" s="470"/>
      <c r="J4" s="471"/>
      <c r="K4" s="136"/>
      <c r="L4" s="137"/>
    </row>
    <row r="5" spans="1:6" ht="13.5" thickBot="1">
      <c r="A5" s="88" t="s">
        <v>87</v>
      </c>
      <c r="B5" s="88"/>
      <c r="C5" s="88"/>
      <c r="D5" s="88"/>
      <c r="E5" s="88"/>
      <c r="F5" s="88"/>
    </row>
    <row r="6" spans="1:12" ht="26.25" customHeight="1" thickBot="1">
      <c r="A6" s="472" t="s">
        <v>2</v>
      </c>
      <c r="B6" s="474" t="s">
        <v>124</v>
      </c>
      <c r="C6" s="476" t="s">
        <v>88</v>
      </c>
      <c r="D6" s="476" t="s">
        <v>123</v>
      </c>
      <c r="E6" s="476" t="s">
        <v>122</v>
      </c>
      <c r="F6" s="478" t="s">
        <v>118</v>
      </c>
      <c r="G6" s="480" t="s">
        <v>119</v>
      </c>
      <c r="H6" s="480"/>
      <c r="I6" s="480"/>
      <c r="J6" s="481"/>
      <c r="K6" s="93" t="s">
        <v>125</v>
      </c>
      <c r="L6" s="484"/>
    </row>
    <row r="7" spans="1:12" ht="13.5" thickBot="1">
      <c r="A7" s="473"/>
      <c r="B7" s="475"/>
      <c r="C7" s="477"/>
      <c r="D7" s="477"/>
      <c r="E7" s="477"/>
      <c r="F7" s="479"/>
      <c r="G7" s="139" t="s">
        <v>120</v>
      </c>
      <c r="H7" s="139"/>
      <c r="I7" s="139" t="s">
        <v>121</v>
      </c>
      <c r="J7" s="140" t="s">
        <v>68</v>
      </c>
      <c r="K7" s="94" t="s">
        <v>69</v>
      </c>
      <c r="L7" s="485"/>
    </row>
    <row r="8" spans="1:14" ht="13.5" thickBot="1">
      <c r="A8" s="149">
        <v>1</v>
      </c>
      <c r="B8" s="153">
        <f>A8+1</f>
        <v>2</v>
      </c>
      <c r="C8" s="158">
        <f aca="true" t="shared" si="0" ref="C8:J8">B8+1</f>
        <v>3</v>
      </c>
      <c r="D8" s="158">
        <f t="shared" si="0"/>
        <v>4</v>
      </c>
      <c r="E8" s="158">
        <f t="shared" si="0"/>
        <v>5</v>
      </c>
      <c r="F8" s="152">
        <f t="shared" si="0"/>
        <v>6</v>
      </c>
      <c r="G8" s="141">
        <f t="shared" si="0"/>
        <v>7</v>
      </c>
      <c r="H8" s="141"/>
      <c r="I8" s="141">
        <f>G8+1</f>
        <v>8</v>
      </c>
      <c r="J8" s="142">
        <f t="shared" si="0"/>
        <v>9</v>
      </c>
      <c r="N8" s="270"/>
    </row>
    <row r="9" spans="1:14" ht="12.75" customHeight="1">
      <c r="A9" s="486">
        <v>1</v>
      </c>
      <c r="B9" s="488" t="s">
        <v>184</v>
      </c>
      <c r="C9" s="490" t="s">
        <v>1</v>
      </c>
      <c r="D9" s="492">
        <f>formularz_cenowy!D633</f>
        <v>489.0899999999999</v>
      </c>
      <c r="E9" s="490">
        <f>formularz_cenowy!N$6</f>
        <v>36</v>
      </c>
      <c r="F9" s="155">
        <f>formularz_cenowy!$F5</f>
        <v>0</v>
      </c>
      <c r="G9" s="227">
        <f>formularz_cenowy!G633</f>
        <v>0</v>
      </c>
      <c r="H9" s="178" t="str">
        <f>formularz_cenowy!$E$5</f>
        <v>zw</v>
      </c>
      <c r="I9" s="235">
        <f>IF(H9="zw",0,G9*H9)</f>
        <v>0</v>
      </c>
      <c r="J9" s="236">
        <f aca="true" t="shared" si="1" ref="J9:J23">G9+I9</f>
        <v>0</v>
      </c>
      <c r="K9" s="91">
        <f>G9/E9</f>
        <v>0</v>
      </c>
      <c r="M9" s="92"/>
      <c r="N9" s="92"/>
    </row>
    <row r="10" spans="1:14" ht="12.75" customHeight="1" thickBot="1">
      <c r="A10" s="487"/>
      <c r="B10" s="489"/>
      <c r="C10" s="491"/>
      <c r="D10" s="483"/>
      <c r="E10" s="491"/>
      <c r="F10" s="156">
        <f>formularz_cenowy!$F6</f>
        <v>0</v>
      </c>
      <c r="G10" s="228">
        <f>formularz_cenowy!G634</f>
        <v>0</v>
      </c>
      <c r="H10" s="179">
        <f>formularz_cenowy!$E$6</f>
        <v>0.23</v>
      </c>
      <c r="I10" s="237">
        <f aca="true" t="shared" si="2" ref="I10:I18">IF(H10="zw",0,G10*H10)</f>
        <v>0</v>
      </c>
      <c r="J10" s="238">
        <f t="shared" si="1"/>
        <v>0</v>
      </c>
      <c r="K10" s="91">
        <f>G10/E9</f>
        <v>0</v>
      </c>
      <c r="M10" s="92"/>
      <c r="N10" s="92"/>
    </row>
    <row r="11" spans="1:14" ht="12.75" customHeight="1">
      <c r="A11" s="494">
        <f>A9+1</f>
        <v>2</v>
      </c>
      <c r="B11" s="495" t="s">
        <v>113</v>
      </c>
      <c r="C11" s="493" t="s">
        <v>1</v>
      </c>
      <c r="D11" s="482">
        <f>formularz_cenowy!D635</f>
        <v>6132.290000000001</v>
      </c>
      <c r="E11" s="493">
        <f>formularz_cenowy!N$6</f>
        <v>36</v>
      </c>
      <c r="F11" s="155">
        <f>formularz_cenowy!$F7</f>
        <v>0</v>
      </c>
      <c r="G11" s="227">
        <f>formularz_cenowy!G635</f>
        <v>0</v>
      </c>
      <c r="H11" s="178" t="str">
        <f>formularz_cenowy!$E$5</f>
        <v>zw</v>
      </c>
      <c r="I11" s="235">
        <f t="shared" si="2"/>
        <v>0</v>
      </c>
      <c r="J11" s="236">
        <f t="shared" si="1"/>
        <v>0</v>
      </c>
      <c r="K11" s="91">
        <f>G11/E11</f>
        <v>0</v>
      </c>
      <c r="M11" s="92"/>
      <c r="N11" s="92"/>
    </row>
    <row r="12" spans="1:14" ht="12.75" customHeight="1" thickBot="1">
      <c r="A12" s="487"/>
      <c r="B12" s="489"/>
      <c r="C12" s="491"/>
      <c r="D12" s="483"/>
      <c r="E12" s="491"/>
      <c r="F12" s="156">
        <f>formularz_cenowy!$F8</f>
        <v>0</v>
      </c>
      <c r="G12" s="228">
        <f>formularz_cenowy!G636</f>
        <v>0</v>
      </c>
      <c r="H12" s="179">
        <f>formularz_cenowy!$E$6</f>
        <v>0.23</v>
      </c>
      <c r="I12" s="237">
        <f t="shared" si="2"/>
        <v>0</v>
      </c>
      <c r="J12" s="238">
        <f t="shared" si="1"/>
        <v>0</v>
      </c>
      <c r="K12" s="91">
        <f>G12/E11</f>
        <v>0</v>
      </c>
      <c r="M12" s="92"/>
      <c r="N12" s="92"/>
    </row>
    <row r="13" spans="1:14" ht="12.75" customHeight="1">
      <c r="A13" s="494">
        <f>A11+1</f>
        <v>3</v>
      </c>
      <c r="B13" s="495" t="s">
        <v>114</v>
      </c>
      <c r="C13" s="493" t="s">
        <v>1</v>
      </c>
      <c r="D13" s="482">
        <f>formularz_cenowy!D637</f>
        <v>7014.42</v>
      </c>
      <c r="E13" s="493">
        <f>formularz_cenowy!N$6</f>
        <v>36</v>
      </c>
      <c r="F13" s="155">
        <f>formularz_cenowy!$F9</f>
        <v>0</v>
      </c>
      <c r="G13" s="227">
        <f>formularz_cenowy!G637</f>
        <v>0</v>
      </c>
      <c r="H13" s="178" t="str">
        <f>formularz_cenowy!$E$5</f>
        <v>zw</v>
      </c>
      <c r="I13" s="235">
        <f t="shared" si="2"/>
        <v>0</v>
      </c>
      <c r="J13" s="236">
        <f>G13+I13</f>
        <v>0</v>
      </c>
      <c r="K13" s="91">
        <f>G13/E13</f>
        <v>0</v>
      </c>
      <c r="M13" s="92"/>
      <c r="N13" s="92"/>
    </row>
    <row r="14" spans="1:14" ht="12.75" customHeight="1" thickBot="1">
      <c r="A14" s="487"/>
      <c r="B14" s="489"/>
      <c r="C14" s="491"/>
      <c r="D14" s="483"/>
      <c r="E14" s="491"/>
      <c r="F14" s="156">
        <f>formularz_cenowy!$F10</f>
        <v>0</v>
      </c>
      <c r="G14" s="228">
        <f>formularz_cenowy!G638</f>
        <v>0</v>
      </c>
      <c r="H14" s="179">
        <f>formularz_cenowy!$E$6</f>
        <v>0.23</v>
      </c>
      <c r="I14" s="237">
        <f t="shared" si="2"/>
        <v>0</v>
      </c>
      <c r="J14" s="238">
        <f>G14+I14</f>
        <v>0</v>
      </c>
      <c r="K14" s="91">
        <f>G14/E13</f>
        <v>0</v>
      </c>
      <c r="M14" s="92"/>
      <c r="N14" s="92"/>
    </row>
    <row r="15" spans="1:14" ht="12.75" customHeight="1">
      <c r="A15" s="494">
        <f>A13+1</f>
        <v>4</v>
      </c>
      <c r="B15" s="495" t="s">
        <v>89</v>
      </c>
      <c r="C15" s="493" t="s">
        <v>1</v>
      </c>
      <c r="D15" s="482">
        <f>formularz_cenowy!D639</f>
        <v>3111.84</v>
      </c>
      <c r="E15" s="493">
        <f>formularz_cenowy!N$6</f>
        <v>36</v>
      </c>
      <c r="F15" s="155">
        <f>formularz_cenowy!$F11</f>
        <v>0</v>
      </c>
      <c r="G15" s="227">
        <f>formularz_cenowy!G639</f>
        <v>0</v>
      </c>
      <c r="H15" s="178" t="str">
        <f>formularz_cenowy!$E$5</f>
        <v>zw</v>
      </c>
      <c r="I15" s="235">
        <f t="shared" si="2"/>
        <v>0</v>
      </c>
      <c r="J15" s="236">
        <f t="shared" si="1"/>
        <v>0</v>
      </c>
      <c r="K15" s="91">
        <f>G15/E15</f>
        <v>0</v>
      </c>
      <c r="M15" s="92"/>
      <c r="N15" s="92"/>
    </row>
    <row r="16" spans="1:14" ht="12.75" customHeight="1" thickBot="1">
      <c r="A16" s="487"/>
      <c r="B16" s="489"/>
      <c r="C16" s="491"/>
      <c r="D16" s="483"/>
      <c r="E16" s="491"/>
      <c r="F16" s="156">
        <f>formularz_cenowy!$F12</f>
        <v>0</v>
      </c>
      <c r="G16" s="228">
        <f>formularz_cenowy!G640</f>
        <v>0</v>
      </c>
      <c r="H16" s="179">
        <f>formularz_cenowy!$E$6</f>
        <v>0.23</v>
      </c>
      <c r="I16" s="237">
        <f t="shared" si="2"/>
        <v>0</v>
      </c>
      <c r="J16" s="238">
        <f t="shared" si="1"/>
        <v>0</v>
      </c>
      <c r="K16" s="91">
        <f>G16/E15</f>
        <v>0</v>
      </c>
      <c r="M16" s="92"/>
      <c r="N16" s="92"/>
    </row>
    <row r="17" spans="1:14" ht="12.75" customHeight="1">
      <c r="A17" s="494">
        <f>A15+1</f>
        <v>5</v>
      </c>
      <c r="B17" s="495" t="s">
        <v>90</v>
      </c>
      <c r="C17" s="493" t="s">
        <v>1</v>
      </c>
      <c r="D17" s="482">
        <f>formularz_cenowy!D641</f>
        <v>1539.92</v>
      </c>
      <c r="E17" s="493">
        <f>formularz_cenowy!N$6</f>
        <v>36</v>
      </c>
      <c r="F17" s="155">
        <f>formularz_cenowy!$F13</f>
        <v>0</v>
      </c>
      <c r="G17" s="227">
        <f>formularz_cenowy!G641</f>
        <v>0</v>
      </c>
      <c r="H17" s="178" t="str">
        <f>formularz_cenowy!$E$5</f>
        <v>zw</v>
      </c>
      <c r="I17" s="235">
        <f t="shared" si="2"/>
        <v>0</v>
      </c>
      <c r="J17" s="236">
        <f t="shared" si="1"/>
        <v>0</v>
      </c>
      <c r="K17" s="91">
        <f>G17/E17</f>
        <v>0</v>
      </c>
      <c r="M17" s="146"/>
      <c r="N17" s="146"/>
    </row>
    <row r="18" spans="1:14" ht="12.75" customHeight="1" thickBot="1">
      <c r="A18" s="487"/>
      <c r="B18" s="489"/>
      <c r="C18" s="491"/>
      <c r="D18" s="483"/>
      <c r="E18" s="491"/>
      <c r="F18" s="156">
        <f>formularz_cenowy!$F14</f>
        <v>0</v>
      </c>
      <c r="G18" s="228">
        <f>formularz_cenowy!G642</f>
        <v>0</v>
      </c>
      <c r="H18" s="179">
        <f>formularz_cenowy!$E$6</f>
        <v>0.23</v>
      </c>
      <c r="I18" s="237">
        <f t="shared" si="2"/>
        <v>0</v>
      </c>
      <c r="J18" s="238">
        <f t="shared" si="1"/>
        <v>0</v>
      </c>
      <c r="K18" s="91">
        <f>G18/E17</f>
        <v>0</v>
      </c>
      <c r="M18" s="146"/>
      <c r="N18" s="146"/>
    </row>
    <row r="19" spans="1:14" s="147" customFormat="1" ht="25.5" customHeight="1" thickBot="1">
      <c r="A19" s="502" t="s">
        <v>115</v>
      </c>
      <c r="B19" s="503"/>
      <c r="C19" s="504"/>
      <c r="D19" s="184">
        <f>SUM(D9:D18)</f>
        <v>18287.559999999998</v>
      </c>
      <c r="E19" s="185" t="s">
        <v>91</v>
      </c>
      <c r="F19" s="186" t="s">
        <v>91</v>
      </c>
      <c r="G19" s="181">
        <f>SUM(G9:G18)</f>
        <v>0</v>
      </c>
      <c r="H19" s="187" t="s">
        <v>18</v>
      </c>
      <c r="I19" s="181">
        <f>SUM(I9:I18)</f>
        <v>0</v>
      </c>
      <c r="J19" s="183">
        <f t="shared" si="1"/>
        <v>0</v>
      </c>
      <c r="K19" s="145">
        <f>SUM(K9:K18)</f>
        <v>0</v>
      </c>
      <c r="L19" s="146"/>
      <c r="M19" s="146"/>
      <c r="N19" s="146"/>
    </row>
    <row r="20" spans="1:14" s="147" customFormat="1" ht="24" customHeight="1">
      <c r="A20" s="256">
        <f>A17+1</f>
        <v>6</v>
      </c>
      <c r="B20" s="257" t="s">
        <v>0</v>
      </c>
      <c r="C20" s="258" t="s">
        <v>1</v>
      </c>
      <c r="D20" s="259">
        <f>formularz_cenowy!D749</f>
        <v>21270.25</v>
      </c>
      <c r="E20" s="258">
        <f>formularz_cenowy!N$6</f>
        <v>36</v>
      </c>
      <c r="F20" s="260">
        <f>formularz_cenowy!$F20</f>
        <v>0</v>
      </c>
      <c r="G20" s="261">
        <f>D20*E20*F20</f>
        <v>0</v>
      </c>
      <c r="H20" s="262">
        <f>formularz_cenowy!$E$21</f>
        <v>0.08</v>
      </c>
      <c r="I20" s="275">
        <f>IF(H20="zw",0,G20*H20)</f>
        <v>0</v>
      </c>
      <c r="J20" s="276">
        <f>G20+I20</f>
        <v>0</v>
      </c>
      <c r="K20" s="145">
        <f>G20/E20</f>
        <v>0</v>
      </c>
      <c r="L20" s="146"/>
      <c r="N20" s="92"/>
    </row>
    <row r="21" spans="1:14" s="147" customFormat="1" ht="24" customHeight="1" thickBot="1">
      <c r="A21" s="150">
        <f>A20+1</f>
        <v>7</v>
      </c>
      <c r="B21" s="154" t="s">
        <v>92</v>
      </c>
      <c r="C21" s="159" t="s">
        <v>1</v>
      </c>
      <c r="D21" s="161">
        <f>formularz_cenowy!D750</f>
        <v>58899.75</v>
      </c>
      <c r="E21" s="159">
        <f>formularz_cenowy!J15</f>
        <v>21</v>
      </c>
      <c r="F21" s="255">
        <f>formularz_cenowy!$F21</f>
        <v>0</v>
      </c>
      <c r="G21" s="239">
        <f>D21*E21*F21</f>
        <v>0</v>
      </c>
      <c r="H21" s="180">
        <f>formularz_cenowy!$E$21</f>
        <v>0.08</v>
      </c>
      <c r="I21" s="277">
        <f>IF(H21="zw",0,G21*H21)</f>
        <v>0</v>
      </c>
      <c r="J21" s="278">
        <f t="shared" si="1"/>
        <v>0</v>
      </c>
      <c r="K21" s="145">
        <f>G21/E21</f>
        <v>0</v>
      </c>
      <c r="L21" s="146"/>
      <c r="N21" s="92"/>
    </row>
    <row r="22" spans="1:13" s="147" customFormat="1" ht="25.5" customHeight="1" thickBot="1">
      <c r="A22" s="505" t="s">
        <v>116</v>
      </c>
      <c r="B22" s="506"/>
      <c r="C22" s="507"/>
      <c r="D22" s="160">
        <f>SUM(D20:D21)</f>
        <v>80170</v>
      </c>
      <c r="E22" s="157" t="s">
        <v>18</v>
      </c>
      <c r="F22" s="151" t="s">
        <v>18</v>
      </c>
      <c r="G22" s="143">
        <f>SUM(G20:G21)</f>
        <v>0</v>
      </c>
      <c r="H22" s="173" t="s">
        <v>18</v>
      </c>
      <c r="I22" s="143">
        <f>SUM(I20:I21)</f>
        <v>0</v>
      </c>
      <c r="J22" s="144">
        <f t="shared" si="1"/>
        <v>0</v>
      </c>
      <c r="K22" s="145">
        <f>SUM(K21:K21)</f>
        <v>0</v>
      </c>
      <c r="L22" s="146"/>
      <c r="M22" s="89"/>
    </row>
    <row r="23" spans="1:13" s="147" customFormat="1" ht="25.5" customHeight="1" thickBot="1">
      <c r="A23" s="502" t="s">
        <v>117</v>
      </c>
      <c r="B23" s="503"/>
      <c r="C23" s="504"/>
      <c r="D23" s="184">
        <f>D19+D22</f>
        <v>98457.56</v>
      </c>
      <c r="E23" s="185" t="s">
        <v>18</v>
      </c>
      <c r="F23" s="186" t="s">
        <v>18</v>
      </c>
      <c r="G23" s="181">
        <f>G19+G22</f>
        <v>0</v>
      </c>
      <c r="H23" s="182" t="s">
        <v>18</v>
      </c>
      <c r="I23" s="181">
        <f>I19+I22</f>
        <v>0</v>
      </c>
      <c r="J23" s="183">
        <f t="shared" si="1"/>
        <v>0</v>
      </c>
      <c r="K23" s="145">
        <f>K19+K22</f>
        <v>0</v>
      </c>
      <c r="L23" s="146"/>
      <c r="M23" s="89"/>
    </row>
    <row r="24" spans="1:10" ht="12.75">
      <c r="A24" s="88"/>
      <c r="G24" s="96"/>
      <c r="H24" s="174"/>
      <c r="I24" s="96"/>
      <c r="J24" s="96"/>
    </row>
    <row r="25" spans="7:10" ht="12.75">
      <c r="G25" s="97"/>
      <c r="H25" s="175"/>
      <c r="I25" s="97"/>
      <c r="J25" s="97"/>
    </row>
    <row r="26" ht="13.5" thickBot="1"/>
    <row r="27" spans="4:10" ht="12.75">
      <c r="D27" s="496" t="s">
        <v>177</v>
      </c>
      <c r="E27" s="497"/>
      <c r="F27" s="498"/>
      <c r="G27" s="229">
        <f>G19/36+G20/36+G21/21</f>
        <v>0</v>
      </c>
      <c r="H27" s="176"/>
      <c r="I27" s="231">
        <f>I19/36+I20/36+I21/21</f>
        <v>0</v>
      </c>
      <c r="J27" s="232">
        <f>G27+I27</f>
        <v>0</v>
      </c>
    </row>
    <row r="28" spans="4:11" ht="13.5" thickBot="1">
      <c r="D28" s="499" t="s">
        <v>178</v>
      </c>
      <c r="E28" s="500"/>
      <c r="F28" s="501"/>
      <c r="G28" s="230">
        <f>G19/36+G20/36</f>
        <v>0</v>
      </c>
      <c r="H28" s="177"/>
      <c r="I28" s="233">
        <f>I19/36+I20/36</f>
        <v>0</v>
      </c>
      <c r="J28" s="234">
        <f>G28+I28</f>
        <v>0</v>
      </c>
      <c r="K28" s="98"/>
    </row>
    <row r="32" ht="12.75">
      <c r="B32" s="148"/>
    </row>
  </sheetData>
  <sheetProtection/>
  <mergeCells count="39">
    <mergeCell ref="D27:F27"/>
    <mergeCell ref="D28:F28"/>
    <mergeCell ref="B13:B14"/>
    <mergeCell ref="C13:C14"/>
    <mergeCell ref="D13:D14"/>
    <mergeCell ref="E13:E14"/>
    <mergeCell ref="A19:C19"/>
    <mergeCell ref="A22:C22"/>
    <mergeCell ref="A23:C23"/>
    <mergeCell ref="E15:E16"/>
    <mergeCell ref="D15:D16"/>
    <mergeCell ref="E17:E18"/>
    <mergeCell ref="A17:A18"/>
    <mergeCell ref="B17:B18"/>
    <mergeCell ref="C17:C18"/>
    <mergeCell ref="D17:D18"/>
    <mergeCell ref="C11:C12"/>
    <mergeCell ref="A15:A16"/>
    <mergeCell ref="B15:B16"/>
    <mergeCell ref="C15:C16"/>
    <mergeCell ref="A13:A14"/>
    <mergeCell ref="D11:D12"/>
    <mergeCell ref="L6:L7"/>
    <mergeCell ref="A9:A10"/>
    <mergeCell ref="B9:B10"/>
    <mergeCell ref="C9:C10"/>
    <mergeCell ref="D9:D10"/>
    <mergeCell ref="E9:E10"/>
    <mergeCell ref="E11:E12"/>
    <mergeCell ref="A11:A12"/>
    <mergeCell ref="B11:B12"/>
    <mergeCell ref="A4:J4"/>
    <mergeCell ref="A6:A7"/>
    <mergeCell ref="B6:B7"/>
    <mergeCell ref="C6:C7"/>
    <mergeCell ref="D6:D7"/>
    <mergeCell ref="E6:E7"/>
    <mergeCell ref="F6:F7"/>
    <mergeCell ref="G6:J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39"/>
  <sheetViews>
    <sheetView view="pageBreakPreview" zoomScaleSheetLayoutView="100" zoomScalePageLayoutView="0" workbookViewId="0" topLeftCell="A1">
      <selection activeCell="D27" sqref="D27"/>
    </sheetView>
  </sheetViews>
  <sheetFormatPr defaultColWidth="9.00390625" defaultRowHeight="12.75"/>
  <cols>
    <col min="1" max="1" width="4.375" style="95" customWidth="1"/>
    <col min="2" max="2" width="50.875" style="1" customWidth="1"/>
    <col min="3" max="3" width="16.125" style="1" customWidth="1"/>
    <col min="4" max="4" width="16.25390625" style="1" customWidth="1"/>
    <col min="5" max="6" width="20.75390625" style="1" customWidth="1"/>
    <col min="7" max="7" width="10.75390625" style="1" customWidth="1"/>
    <col min="8" max="16384" width="9.125" style="1" customWidth="1"/>
  </cols>
  <sheetData>
    <row r="1" spans="1:8" ht="12.75">
      <c r="A1" s="50"/>
      <c r="B1" s="14"/>
      <c r="C1" s="14"/>
      <c r="D1" s="14"/>
      <c r="E1" s="14"/>
      <c r="F1" s="14"/>
      <c r="G1" s="14"/>
      <c r="H1" s="14"/>
    </row>
    <row r="2" spans="1:8" ht="12.75">
      <c r="A2" s="104"/>
      <c r="B2" s="15" t="s">
        <v>151</v>
      </c>
      <c r="C2" s="15"/>
      <c r="D2" s="15"/>
      <c r="E2" s="15"/>
      <c r="F2" s="15"/>
      <c r="G2" s="15"/>
      <c r="H2" s="14"/>
    </row>
    <row r="3" spans="1:8" ht="13.5" thickBot="1">
      <c r="A3" s="104"/>
      <c r="C3" s="15"/>
      <c r="D3" s="15"/>
      <c r="E3" s="15"/>
      <c r="F3" s="15"/>
      <c r="G3" s="15"/>
      <c r="H3" s="14"/>
    </row>
    <row r="4" spans="1:8" ht="12.75">
      <c r="A4" s="105"/>
      <c r="B4" s="106" t="s">
        <v>99</v>
      </c>
      <c r="C4" s="106"/>
      <c r="D4" s="107"/>
      <c r="E4" s="14"/>
      <c r="F4" s="104"/>
      <c r="G4" s="14"/>
      <c r="H4" s="14"/>
    </row>
    <row r="5" spans="1:8" ht="12.75">
      <c r="A5" s="108" t="s">
        <v>100</v>
      </c>
      <c r="B5" s="511" t="s">
        <v>101</v>
      </c>
      <c r="C5" s="512"/>
      <c r="D5" s="513"/>
      <c r="E5" s="14"/>
      <c r="F5" s="104"/>
      <c r="G5" s="14"/>
      <c r="H5" s="14"/>
    </row>
    <row r="6" spans="1:8" ht="12.75">
      <c r="A6" s="84">
        <v>1</v>
      </c>
      <c r="B6" s="110" t="s">
        <v>126</v>
      </c>
      <c r="C6" s="111"/>
      <c r="D6" s="109"/>
      <c r="E6" s="14"/>
      <c r="F6" s="104"/>
      <c r="G6" s="14"/>
      <c r="H6" s="14"/>
    </row>
    <row r="7" spans="1:8" ht="13.5" thickBot="1">
      <c r="A7" s="83">
        <f>A6+1</f>
        <v>2</v>
      </c>
      <c r="B7" s="112" t="s">
        <v>102</v>
      </c>
      <c r="C7" s="113">
        <v>36</v>
      </c>
      <c r="D7" s="114" t="s">
        <v>103</v>
      </c>
      <c r="E7" s="14"/>
      <c r="F7" s="104"/>
      <c r="G7" s="14"/>
      <c r="H7" s="14"/>
    </row>
    <row r="8" spans="5:8" ht="13.5" thickBot="1">
      <c r="E8" s="14"/>
      <c r="F8" s="104"/>
      <c r="G8" s="14"/>
      <c r="H8" s="14"/>
    </row>
    <row r="9" spans="1:15" ht="12.75">
      <c r="A9" s="115" t="s">
        <v>104</v>
      </c>
      <c r="B9" s="514" t="s">
        <v>105</v>
      </c>
      <c r="C9" s="515"/>
      <c r="D9" s="516"/>
      <c r="E9" s="14"/>
      <c r="F9" s="104"/>
      <c r="G9" s="14"/>
      <c r="H9" s="14"/>
      <c r="O9" s="116"/>
    </row>
    <row r="10" spans="1:8" ht="51">
      <c r="A10" s="117" t="s">
        <v>2</v>
      </c>
      <c r="B10" s="118" t="s">
        <v>106</v>
      </c>
      <c r="C10" s="119" t="s">
        <v>107</v>
      </c>
      <c r="D10" s="120" t="s">
        <v>108</v>
      </c>
      <c r="E10" s="271"/>
      <c r="F10" s="271"/>
      <c r="G10" s="14"/>
      <c r="H10" s="14"/>
    </row>
    <row r="11" spans="1:8" ht="12.75">
      <c r="A11" s="65">
        <v>1</v>
      </c>
      <c r="B11" s="85" t="s">
        <v>127</v>
      </c>
      <c r="C11" s="510"/>
      <c r="D11" s="509"/>
      <c r="E11" s="272"/>
      <c r="F11" s="272"/>
      <c r="G11" s="14"/>
      <c r="H11" s="14"/>
    </row>
    <row r="12" spans="1:8" ht="12.75">
      <c r="A12" s="121">
        <f>A11+1</f>
        <v>2</v>
      </c>
      <c r="B12" s="122" t="s">
        <v>169</v>
      </c>
      <c r="C12" s="510"/>
      <c r="D12" s="509"/>
      <c r="E12" s="273"/>
      <c r="F12" s="274"/>
      <c r="G12" s="14"/>
      <c r="H12" s="14"/>
    </row>
    <row r="13" spans="1:8" ht="12.75">
      <c r="A13" s="117">
        <f>A12+1</f>
        <v>3</v>
      </c>
      <c r="B13" s="118" t="s">
        <v>128</v>
      </c>
      <c r="C13" s="518">
        <f>C11+C12</f>
        <v>0</v>
      </c>
      <c r="D13" s="509"/>
      <c r="E13" s="14"/>
      <c r="F13" s="104"/>
      <c r="G13" s="14"/>
      <c r="H13" s="14"/>
    </row>
    <row r="14" spans="1:8" ht="12.75">
      <c r="A14" s="123" t="s">
        <v>109</v>
      </c>
      <c r="B14" s="517" t="s">
        <v>110</v>
      </c>
      <c r="C14" s="512"/>
      <c r="D14" s="513"/>
      <c r="E14" s="14"/>
      <c r="F14" s="104"/>
      <c r="G14" s="14"/>
      <c r="H14" s="14"/>
    </row>
    <row r="15" spans="1:8" ht="51">
      <c r="A15" s="117" t="s">
        <v>2</v>
      </c>
      <c r="B15" s="118" t="s">
        <v>106</v>
      </c>
      <c r="C15" s="119" t="s">
        <v>107</v>
      </c>
      <c r="D15" s="120" t="s">
        <v>108</v>
      </c>
      <c r="E15" s="14"/>
      <c r="F15" s="104"/>
      <c r="G15" s="14"/>
      <c r="H15" s="14"/>
    </row>
    <row r="16" spans="1:8" ht="12.75">
      <c r="A16" s="121">
        <v>1</v>
      </c>
      <c r="B16" s="122" t="s">
        <v>127</v>
      </c>
      <c r="C16" s="124">
        <f>$C11*C6</f>
        <v>0</v>
      </c>
      <c r="D16" s="125">
        <f>$C11*D6</f>
        <v>0</v>
      </c>
      <c r="E16" s="14"/>
      <c r="F16" s="104"/>
      <c r="G16" s="14"/>
      <c r="H16" s="14"/>
    </row>
    <row r="17" spans="1:8" ht="12.75">
      <c r="A17" s="121">
        <f aca="true" t="shared" si="0" ref="A17:A22">A16+1</f>
        <v>2</v>
      </c>
      <c r="B17" s="122" t="s">
        <v>167</v>
      </c>
      <c r="C17" s="124">
        <f>C12*C6</f>
        <v>0</v>
      </c>
      <c r="D17" s="125">
        <f>C12*D6</f>
        <v>0</v>
      </c>
      <c r="E17" s="14" t="s">
        <v>168</v>
      </c>
      <c r="F17" s="104"/>
      <c r="G17" s="14"/>
      <c r="H17" s="14"/>
    </row>
    <row r="18" spans="1:8" ht="12.75">
      <c r="A18" s="121">
        <f t="shared" si="0"/>
        <v>3</v>
      </c>
      <c r="B18" s="122" t="s">
        <v>129</v>
      </c>
      <c r="C18" s="510"/>
      <c r="D18" s="509"/>
      <c r="E18" s="14"/>
      <c r="F18" s="104"/>
      <c r="G18" s="14"/>
      <c r="H18" s="14"/>
    </row>
    <row r="19" spans="1:8" ht="12.75">
      <c r="A19" s="121">
        <f t="shared" si="0"/>
        <v>4</v>
      </c>
      <c r="B19" s="122" t="s">
        <v>130</v>
      </c>
      <c r="C19" s="126"/>
      <c r="D19" s="127"/>
      <c r="E19" s="14"/>
      <c r="F19" s="104"/>
      <c r="G19" s="14"/>
      <c r="H19" s="14"/>
    </row>
    <row r="20" spans="1:8" ht="12.75">
      <c r="A20" s="121">
        <f t="shared" si="0"/>
        <v>5</v>
      </c>
      <c r="B20" s="122" t="s">
        <v>131</v>
      </c>
      <c r="C20" s="126"/>
      <c r="D20" s="127"/>
      <c r="E20" s="14"/>
      <c r="F20" s="104"/>
      <c r="G20" s="14"/>
      <c r="H20" s="14"/>
    </row>
    <row r="21" spans="1:8" ht="12.75">
      <c r="A21" s="117">
        <f t="shared" si="0"/>
        <v>6</v>
      </c>
      <c r="B21" s="118" t="s">
        <v>132</v>
      </c>
      <c r="C21" s="128">
        <f>SUM(C16:C17)+$C18+SUM(C19:C20)</f>
        <v>0</v>
      </c>
      <c r="D21" s="129">
        <f>SUM(D16:D17)+$C18+SUM(D19:D20)</f>
        <v>0</v>
      </c>
      <c r="E21" s="14"/>
      <c r="F21" s="49"/>
      <c r="G21" s="49"/>
      <c r="H21" s="14"/>
    </row>
    <row r="22" spans="1:8" ht="12.75">
      <c r="A22" s="121">
        <f t="shared" si="0"/>
        <v>7</v>
      </c>
      <c r="B22" s="122" t="s">
        <v>111</v>
      </c>
      <c r="C22" s="508"/>
      <c r="D22" s="509"/>
      <c r="E22" s="14"/>
      <c r="F22" s="104"/>
      <c r="G22" s="14"/>
      <c r="H22" s="14"/>
    </row>
    <row r="23" spans="1:8" ht="13.5" thickBot="1">
      <c r="A23" s="130"/>
      <c r="B23" s="131" t="s">
        <v>133</v>
      </c>
      <c r="C23" s="132">
        <f>C21*(1+ROUND(C22,4))</f>
        <v>0</v>
      </c>
      <c r="D23" s="133">
        <f>D21*(1+ROUND(C22,4))</f>
        <v>0</v>
      </c>
      <c r="E23" s="14"/>
      <c r="F23" s="104"/>
      <c r="G23" s="14"/>
      <c r="H23" s="14"/>
    </row>
    <row r="24" spans="1:8" ht="12.75">
      <c r="A24" s="50"/>
      <c r="B24" s="14"/>
      <c r="C24" s="14"/>
      <c r="D24" s="14"/>
      <c r="E24" s="14"/>
      <c r="F24" s="104"/>
      <c r="G24" s="14"/>
      <c r="H24" s="14"/>
    </row>
    <row r="25" spans="1:8" ht="15.75">
      <c r="A25" s="188" t="s">
        <v>96</v>
      </c>
      <c r="D25" s="5"/>
      <c r="G25" s="14"/>
      <c r="H25" s="14"/>
    </row>
    <row r="26" spans="1:8" ht="12.75">
      <c r="A26" s="9"/>
      <c r="B26" s="103" t="s">
        <v>97</v>
      </c>
      <c r="D26" s="9"/>
      <c r="E26" s="8"/>
      <c r="F26" s="13"/>
      <c r="G26" s="14"/>
      <c r="H26" s="14"/>
    </row>
    <row r="27" spans="1:8" ht="12.75">
      <c r="A27" s="50"/>
      <c r="B27" s="103" t="s">
        <v>98</v>
      </c>
      <c r="C27" s="14"/>
      <c r="D27" s="14"/>
      <c r="E27" s="14"/>
      <c r="F27" s="104"/>
      <c r="G27" s="14"/>
      <c r="H27" s="14"/>
    </row>
    <row r="28" spans="1:8" ht="12.75">
      <c r="A28" s="50"/>
      <c r="B28" s="14"/>
      <c r="C28" s="14"/>
      <c r="D28" s="14"/>
      <c r="E28" s="14"/>
      <c r="F28" s="104"/>
      <c r="G28" s="14"/>
      <c r="H28" s="14"/>
    </row>
    <row r="29" spans="1:8" ht="12.75">
      <c r="A29" s="62" t="s">
        <v>171</v>
      </c>
      <c r="B29" s="240"/>
      <c r="C29" s="14"/>
      <c r="D29" s="14"/>
      <c r="E29" s="14"/>
      <c r="F29" s="104"/>
      <c r="G29" s="14"/>
      <c r="H29" s="14"/>
    </row>
    <row r="30" spans="1:8" ht="12.75">
      <c r="A30" s="63"/>
      <c r="B30" s="241" t="s">
        <v>170</v>
      </c>
      <c r="C30" s="14"/>
      <c r="D30" s="14"/>
      <c r="E30" s="14"/>
      <c r="F30" s="104"/>
      <c r="G30" s="14"/>
      <c r="H30" s="14"/>
    </row>
    <row r="31" spans="1:8" ht="12.75">
      <c r="A31" s="50"/>
      <c r="B31" s="14"/>
      <c r="C31" s="14"/>
      <c r="D31" s="14"/>
      <c r="E31" s="14"/>
      <c r="F31" s="104"/>
      <c r="G31" s="14"/>
      <c r="H31" s="14"/>
    </row>
    <row r="32" spans="1:8" ht="12.75">
      <c r="A32" s="50"/>
      <c r="B32" s="14"/>
      <c r="C32" s="14"/>
      <c r="D32" s="14"/>
      <c r="E32" s="14"/>
      <c r="F32" s="104"/>
      <c r="G32" s="14"/>
      <c r="H32" s="14"/>
    </row>
    <row r="33" spans="1:8" ht="12.75">
      <c r="A33" s="50"/>
      <c r="B33" s="226"/>
      <c r="C33" s="14"/>
      <c r="D33" s="14"/>
      <c r="E33" s="14"/>
      <c r="F33" s="104"/>
      <c r="G33" s="14"/>
      <c r="H33" s="14"/>
    </row>
    <row r="34" spans="1:8" ht="12.75">
      <c r="A34" s="50"/>
      <c r="B34" s="14"/>
      <c r="C34" s="56"/>
      <c r="D34" s="56"/>
      <c r="E34" s="14"/>
      <c r="F34" s="104"/>
      <c r="G34" s="14"/>
      <c r="H34" s="14"/>
    </row>
    <row r="35" spans="1:8" ht="12.75">
      <c r="A35" s="50"/>
      <c r="B35" s="14"/>
      <c r="C35" s="14"/>
      <c r="D35" s="56"/>
      <c r="E35" s="14"/>
      <c r="F35" s="104"/>
      <c r="G35" s="14"/>
      <c r="H35" s="14"/>
    </row>
    <row r="36" spans="1:8" ht="12.75">
      <c r="A36" s="50"/>
      <c r="B36" s="14"/>
      <c r="C36" s="14"/>
      <c r="D36" s="14"/>
      <c r="E36" s="14"/>
      <c r="F36" s="104"/>
      <c r="G36" s="14"/>
      <c r="H36" s="14"/>
    </row>
    <row r="37" spans="1:8" ht="12.75">
      <c r="A37" s="50"/>
      <c r="B37" s="14"/>
      <c r="C37" s="14"/>
      <c r="D37" s="14"/>
      <c r="E37" s="14"/>
      <c r="F37" s="104"/>
      <c r="G37" s="14"/>
      <c r="H37" s="14"/>
    </row>
    <row r="38" spans="1:8" ht="12.75">
      <c r="A38" s="50"/>
      <c r="B38" s="14"/>
      <c r="C38" s="14"/>
      <c r="D38" s="14"/>
      <c r="E38" s="14"/>
      <c r="F38" s="104"/>
      <c r="G38" s="14"/>
      <c r="H38" s="14"/>
    </row>
    <row r="39" spans="1:8" ht="12.75">
      <c r="A39" s="50"/>
      <c r="B39" s="14"/>
      <c r="C39" s="14"/>
      <c r="D39" s="14"/>
      <c r="E39" s="14"/>
      <c r="F39" s="104"/>
      <c r="G39" s="14"/>
      <c r="H39" s="14"/>
    </row>
    <row r="40" spans="1:8" ht="12.75">
      <c r="A40" s="50"/>
      <c r="B40" s="14"/>
      <c r="C40" s="14"/>
      <c r="D40" s="14"/>
      <c r="E40" s="14"/>
      <c r="F40" s="104"/>
      <c r="G40" s="14"/>
      <c r="H40" s="14"/>
    </row>
    <row r="41" spans="1:8" ht="12.75">
      <c r="A41" s="50"/>
      <c r="B41" s="14"/>
      <c r="C41" s="14"/>
      <c r="D41" s="14"/>
      <c r="E41" s="14"/>
      <c r="F41" s="104"/>
      <c r="G41" s="14"/>
      <c r="H41" s="14"/>
    </row>
    <row r="42" spans="1:8" ht="12.75">
      <c r="A42" s="50"/>
      <c r="B42" s="14"/>
      <c r="C42" s="14"/>
      <c r="D42" s="14"/>
      <c r="E42" s="14"/>
      <c r="F42" s="104"/>
      <c r="G42" s="14"/>
      <c r="H42" s="14"/>
    </row>
    <row r="43" spans="1:8" ht="12.75">
      <c r="A43" s="50"/>
      <c r="B43" s="14"/>
      <c r="C43" s="14"/>
      <c r="D43" s="14"/>
      <c r="E43" s="14"/>
      <c r="F43" s="104"/>
      <c r="G43" s="14"/>
      <c r="H43" s="14"/>
    </row>
    <row r="44" spans="1:8" ht="12.75">
      <c r="A44" s="50"/>
      <c r="B44" s="14"/>
      <c r="C44" s="14"/>
      <c r="D44" s="14"/>
      <c r="E44" s="14"/>
      <c r="F44" s="104"/>
      <c r="G44" s="14"/>
      <c r="H44" s="14"/>
    </row>
    <row r="45" spans="1:8" ht="12.75">
      <c r="A45" s="50"/>
      <c r="B45" s="14"/>
      <c r="C45" s="14"/>
      <c r="D45" s="14"/>
      <c r="E45" s="14"/>
      <c r="F45" s="104"/>
      <c r="G45" s="14"/>
      <c r="H45" s="14"/>
    </row>
    <row r="46" spans="1:8" ht="12.75">
      <c r="A46" s="50"/>
      <c r="B46" s="14"/>
      <c r="C46" s="14"/>
      <c r="D46" s="14"/>
      <c r="E46" s="14"/>
      <c r="F46" s="104"/>
      <c r="G46" s="14"/>
      <c r="H46" s="14"/>
    </row>
    <row r="47" spans="1:8" ht="12.75">
      <c r="A47" s="50"/>
      <c r="B47" s="14"/>
      <c r="C47" s="14"/>
      <c r="D47" s="14"/>
      <c r="E47" s="14"/>
      <c r="F47" s="104"/>
      <c r="G47" s="14"/>
      <c r="H47" s="14"/>
    </row>
    <row r="48" spans="1:8" ht="12.75">
      <c r="A48" s="50"/>
      <c r="B48" s="14"/>
      <c r="C48" s="14"/>
      <c r="D48" s="14"/>
      <c r="E48" s="14"/>
      <c r="F48" s="104"/>
      <c r="G48" s="14"/>
      <c r="H48" s="14"/>
    </row>
    <row r="49" spans="1:8" ht="12.75">
      <c r="A49" s="50"/>
      <c r="B49" s="14"/>
      <c r="C49" s="14"/>
      <c r="D49" s="14"/>
      <c r="E49" s="14"/>
      <c r="F49" s="104"/>
      <c r="G49" s="14"/>
      <c r="H49" s="14"/>
    </row>
    <row r="50" spans="1:8" ht="12.75">
      <c r="A50" s="50"/>
      <c r="B50" s="14"/>
      <c r="C50" s="14"/>
      <c r="D50" s="14"/>
      <c r="E50" s="14"/>
      <c r="F50" s="104"/>
      <c r="G50" s="14"/>
      <c r="H50" s="14"/>
    </row>
    <row r="51" spans="1:8" ht="12.75">
      <c r="A51" s="50"/>
      <c r="B51" s="14"/>
      <c r="C51" s="14"/>
      <c r="D51" s="14"/>
      <c r="E51" s="14"/>
      <c r="F51" s="104"/>
      <c r="G51" s="14"/>
      <c r="H51" s="14"/>
    </row>
    <row r="52" spans="1:8" ht="12.75">
      <c r="A52" s="50"/>
      <c r="B52" s="14"/>
      <c r="C52" s="14"/>
      <c r="D52" s="14"/>
      <c r="E52" s="14"/>
      <c r="F52" s="104"/>
      <c r="G52" s="14"/>
      <c r="H52" s="14"/>
    </row>
    <row r="53" spans="1:8" ht="12.75">
      <c r="A53" s="50"/>
      <c r="B53" s="14"/>
      <c r="C53" s="14"/>
      <c r="D53" s="14"/>
      <c r="E53" s="14"/>
      <c r="F53" s="104"/>
      <c r="G53" s="14"/>
      <c r="H53" s="14"/>
    </row>
    <row r="54" spans="1:8" ht="12.75">
      <c r="A54" s="50"/>
      <c r="B54" s="14"/>
      <c r="C54" s="14"/>
      <c r="D54" s="14"/>
      <c r="E54" s="14"/>
      <c r="F54" s="104"/>
      <c r="G54" s="14"/>
      <c r="H54" s="14"/>
    </row>
    <row r="55" spans="1:8" ht="12.75">
      <c r="A55" s="50"/>
      <c r="B55" s="14"/>
      <c r="C55" s="14"/>
      <c r="D55" s="14"/>
      <c r="E55" s="14"/>
      <c r="F55" s="104"/>
      <c r="G55" s="14"/>
      <c r="H55" s="14"/>
    </row>
    <row r="56" spans="1:8" ht="12.75">
      <c r="A56" s="50"/>
      <c r="B56" s="14"/>
      <c r="C56" s="14"/>
      <c r="D56" s="14"/>
      <c r="E56" s="14"/>
      <c r="F56" s="104"/>
      <c r="G56" s="14"/>
      <c r="H56" s="14"/>
    </row>
    <row r="57" spans="1:8" ht="12.75">
      <c r="A57" s="50"/>
      <c r="B57" s="14"/>
      <c r="C57" s="14"/>
      <c r="D57" s="14"/>
      <c r="E57" s="14"/>
      <c r="F57" s="104"/>
      <c r="G57" s="14"/>
      <c r="H57" s="14"/>
    </row>
    <row r="58" spans="1:8" ht="12.75">
      <c r="A58" s="50"/>
      <c r="B58" s="14"/>
      <c r="C58" s="14"/>
      <c r="D58" s="14"/>
      <c r="E58" s="14"/>
      <c r="F58" s="104"/>
      <c r="G58" s="14"/>
      <c r="H58" s="14"/>
    </row>
    <row r="59" spans="1:8" ht="12.75">
      <c r="A59" s="50"/>
      <c r="B59" s="14"/>
      <c r="C59" s="14"/>
      <c r="D59" s="14"/>
      <c r="E59" s="14"/>
      <c r="F59" s="104"/>
      <c r="G59" s="14"/>
      <c r="H59" s="14"/>
    </row>
    <row r="60" spans="1:8" ht="12.75">
      <c r="A60" s="50"/>
      <c r="B60" s="14"/>
      <c r="C60" s="14"/>
      <c r="D60" s="14"/>
      <c r="E60" s="14"/>
      <c r="F60" s="104"/>
      <c r="G60" s="14"/>
      <c r="H60" s="14"/>
    </row>
    <row r="61" spans="1:8" ht="12.75">
      <c r="A61" s="50"/>
      <c r="B61" s="14"/>
      <c r="C61" s="14"/>
      <c r="D61" s="14"/>
      <c r="E61" s="14"/>
      <c r="F61" s="104"/>
      <c r="G61" s="14"/>
      <c r="H61" s="14"/>
    </row>
    <row r="62" spans="1:8" ht="12.75">
      <c r="A62" s="50"/>
      <c r="B62" s="14"/>
      <c r="C62" s="14"/>
      <c r="D62" s="14"/>
      <c r="E62" s="14"/>
      <c r="F62" s="104"/>
      <c r="G62" s="14"/>
      <c r="H62" s="14"/>
    </row>
    <row r="63" spans="1:8" ht="12.75">
      <c r="A63" s="50"/>
      <c r="B63" s="14"/>
      <c r="C63" s="14"/>
      <c r="D63" s="14"/>
      <c r="E63" s="14"/>
      <c r="F63" s="104"/>
      <c r="G63" s="14"/>
      <c r="H63" s="14"/>
    </row>
    <row r="64" spans="1:8" ht="12.75">
      <c r="A64" s="50"/>
      <c r="B64" s="14"/>
      <c r="C64" s="14"/>
      <c r="D64" s="14"/>
      <c r="E64" s="14"/>
      <c r="F64" s="104"/>
      <c r="G64" s="14"/>
      <c r="H64" s="14"/>
    </row>
    <row r="65" spans="1:8" ht="12.75">
      <c r="A65" s="50"/>
      <c r="B65" s="14"/>
      <c r="C65" s="14"/>
      <c r="D65" s="14"/>
      <c r="E65" s="14"/>
      <c r="F65" s="104"/>
      <c r="G65" s="14"/>
      <c r="H65" s="14"/>
    </row>
    <row r="66" spans="1:8" ht="12.75">
      <c r="A66" s="50"/>
      <c r="B66" s="14"/>
      <c r="C66" s="14"/>
      <c r="D66" s="14"/>
      <c r="E66" s="14"/>
      <c r="F66" s="104"/>
      <c r="G66" s="14"/>
      <c r="H66" s="14"/>
    </row>
    <row r="67" spans="1:8" ht="12.75">
      <c r="A67" s="50"/>
      <c r="B67" s="14"/>
      <c r="C67" s="14"/>
      <c r="D67" s="14"/>
      <c r="E67" s="14"/>
      <c r="F67" s="104"/>
      <c r="G67" s="14"/>
      <c r="H67" s="14"/>
    </row>
    <row r="68" spans="1:8" ht="12.75">
      <c r="A68" s="50"/>
      <c r="B68" s="14"/>
      <c r="C68" s="14"/>
      <c r="D68" s="14"/>
      <c r="E68" s="14"/>
      <c r="F68" s="104"/>
      <c r="G68" s="14"/>
      <c r="H68" s="14"/>
    </row>
    <row r="69" spans="1:8" ht="12.75">
      <c r="A69" s="50"/>
      <c r="B69" s="14"/>
      <c r="C69" s="14"/>
      <c r="D69" s="14"/>
      <c r="E69" s="14"/>
      <c r="F69" s="104"/>
      <c r="G69" s="14"/>
      <c r="H69" s="14"/>
    </row>
    <row r="70" spans="1:8" ht="12.75">
      <c r="A70" s="50"/>
      <c r="B70" s="14"/>
      <c r="C70" s="14"/>
      <c r="D70" s="14"/>
      <c r="E70" s="14"/>
      <c r="F70" s="104"/>
      <c r="G70" s="14"/>
      <c r="H70" s="14"/>
    </row>
    <row r="71" spans="1:8" ht="12.75">
      <c r="A71" s="50"/>
      <c r="B71" s="14"/>
      <c r="C71" s="14"/>
      <c r="D71" s="14"/>
      <c r="E71" s="14"/>
      <c r="F71" s="104"/>
      <c r="G71" s="14"/>
      <c r="H71" s="14"/>
    </row>
    <row r="72" spans="1:8" ht="12.75">
      <c r="A72" s="50"/>
      <c r="B72" s="14"/>
      <c r="C72" s="14"/>
      <c r="D72" s="14"/>
      <c r="E72" s="14"/>
      <c r="F72" s="104"/>
      <c r="G72" s="14"/>
      <c r="H72" s="14"/>
    </row>
    <row r="73" spans="1:8" ht="12.75">
      <c r="A73" s="50"/>
      <c r="B73" s="14"/>
      <c r="C73" s="14"/>
      <c r="D73" s="14"/>
      <c r="E73" s="14"/>
      <c r="F73" s="104"/>
      <c r="G73" s="14"/>
      <c r="H73" s="14"/>
    </row>
    <row r="74" spans="1:8" ht="12.75">
      <c r="A74" s="50"/>
      <c r="B74" s="14"/>
      <c r="C74" s="14"/>
      <c r="D74" s="14"/>
      <c r="E74" s="14"/>
      <c r="F74" s="104"/>
      <c r="G74" s="14"/>
      <c r="H74" s="14"/>
    </row>
    <row r="75" spans="1:8" ht="12.75">
      <c r="A75" s="50"/>
      <c r="B75" s="14"/>
      <c r="C75" s="14"/>
      <c r="D75" s="14"/>
      <c r="E75" s="14"/>
      <c r="F75" s="104"/>
      <c r="G75" s="14"/>
      <c r="H75" s="14"/>
    </row>
    <row r="76" spans="1:8" ht="12.75">
      <c r="A76" s="50"/>
      <c r="B76" s="14"/>
      <c r="C76" s="14"/>
      <c r="D76" s="14"/>
      <c r="E76" s="14"/>
      <c r="F76" s="104"/>
      <c r="G76" s="14"/>
      <c r="H76" s="14"/>
    </row>
    <row r="77" spans="1:8" ht="12.75">
      <c r="A77" s="50"/>
      <c r="B77" s="14"/>
      <c r="C77" s="14"/>
      <c r="D77" s="14"/>
      <c r="E77" s="14"/>
      <c r="F77" s="104"/>
      <c r="G77" s="14"/>
      <c r="H77" s="14"/>
    </row>
    <row r="78" spans="1:8" ht="12.75">
      <c r="A78" s="50"/>
      <c r="B78" s="14"/>
      <c r="C78" s="14"/>
      <c r="D78" s="14"/>
      <c r="E78" s="14"/>
      <c r="F78" s="104"/>
      <c r="G78" s="14"/>
      <c r="H78" s="14"/>
    </row>
    <row r="79" spans="1:8" ht="12.75">
      <c r="A79" s="50"/>
      <c r="B79" s="14"/>
      <c r="C79" s="14"/>
      <c r="D79" s="14"/>
      <c r="E79" s="14"/>
      <c r="F79" s="104"/>
      <c r="G79" s="14"/>
      <c r="H79" s="14"/>
    </row>
    <row r="80" spans="1:8" ht="12.75">
      <c r="A80" s="50"/>
      <c r="B80" s="14"/>
      <c r="C80" s="14"/>
      <c r="D80" s="14"/>
      <c r="E80" s="14"/>
      <c r="F80" s="104"/>
      <c r="G80" s="14"/>
      <c r="H80" s="14"/>
    </row>
    <row r="81" spans="1:8" ht="12.75">
      <c r="A81" s="50"/>
      <c r="B81" s="14"/>
      <c r="C81" s="14"/>
      <c r="D81" s="14"/>
      <c r="E81" s="14"/>
      <c r="F81" s="104"/>
      <c r="G81" s="14"/>
      <c r="H81" s="14"/>
    </row>
    <row r="82" spans="1:8" ht="12.75">
      <c r="A82" s="50"/>
      <c r="B82" s="14"/>
      <c r="C82" s="14"/>
      <c r="D82" s="14"/>
      <c r="E82" s="14"/>
      <c r="F82" s="104"/>
      <c r="G82" s="14"/>
      <c r="H82" s="14"/>
    </row>
    <row r="83" spans="1:8" ht="12.75">
      <c r="A83" s="50"/>
      <c r="B83" s="14"/>
      <c r="C83" s="14"/>
      <c r="D83" s="14"/>
      <c r="E83" s="14"/>
      <c r="F83" s="104"/>
      <c r="G83" s="14"/>
      <c r="H83" s="14"/>
    </row>
    <row r="84" spans="1:8" ht="12.75">
      <c r="A84" s="50"/>
      <c r="B84" s="14"/>
      <c r="C84" s="14"/>
      <c r="D84" s="14"/>
      <c r="E84" s="14"/>
      <c r="F84" s="104"/>
      <c r="G84" s="14"/>
      <c r="H84" s="14"/>
    </row>
    <row r="85" spans="1:8" ht="12.75">
      <c r="A85" s="50"/>
      <c r="B85" s="14"/>
      <c r="C85" s="14"/>
      <c r="D85" s="14"/>
      <c r="E85" s="14"/>
      <c r="F85" s="104"/>
      <c r="G85" s="14"/>
      <c r="H85" s="14"/>
    </row>
    <row r="86" spans="1:8" ht="12.75">
      <c r="A86" s="50"/>
      <c r="B86" s="14"/>
      <c r="C86" s="14"/>
      <c r="D86" s="14"/>
      <c r="E86" s="14"/>
      <c r="F86" s="104"/>
      <c r="G86" s="14"/>
      <c r="H86" s="14"/>
    </row>
    <row r="87" spans="1:8" ht="12.75">
      <c r="A87" s="50"/>
      <c r="B87" s="14"/>
      <c r="C87" s="14"/>
      <c r="D87" s="14"/>
      <c r="E87" s="14"/>
      <c r="F87" s="104"/>
      <c r="G87" s="14"/>
      <c r="H87" s="14"/>
    </row>
    <row r="88" spans="1:8" ht="12.75">
      <c r="A88" s="50"/>
      <c r="B88" s="14"/>
      <c r="C88" s="14"/>
      <c r="D88" s="14"/>
      <c r="E88" s="14"/>
      <c r="F88" s="104"/>
      <c r="G88" s="14"/>
      <c r="H88" s="14"/>
    </row>
    <row r="89" spans="1:8" ht="12.75">
      <c r="A89" s="50"/>
      <c r="B89" s="14"/>
      <c r="C89" s="14"/>
      <c r="D89" s="14"/>
      <c r="E89" s="14"/>
      <c r="F89" s="104"/>
      <c r="G89" s="14"/>
      <c r="H89" s="14"/>
    </row>
    <row r="90" spans="1:8" ht="12.75">
      <c r="A90" s="50"/>
      <c r="B90" s="14"/>
      <c r="C90" s="14"/>
      <c r="D90" s="14"/>
      <c r="E90" s="14"/>
      <c r="F90" s="104"/>
      <c r="G90" s="14"/>
      <c r="H90" s="14"/>
    </row>
    <row r="91" spans="1:8" ht="12.75">
      <c r="A91" s="50"/>
      <c r="B91" s="14"/>
      <c r="C91" s="14"/>
      <c r="D91" s="14"/>
      <c r="E91" s="14"/>
      <c r="F91" s="104"/>
      <c r="G91" s="14"/>
      <c r="H91" s="14"/>
    </row>
    <row r="92" spans="1:8" ht="12.75">
      <c r="A92" s="50"/>
      <c r="B92" s="14"/>
      <c r="C92" s="14"/>
      <c r="D92" s="14"/>
      <c r="E92" s="14"/>
      <c r="F92" s="104"/>
      <c r="G92" s="14"/>
      <c r="H92" s="14"/>
    </row>
    <row r="93" spans="1:8" ht="12.75">
      <c r="A93" s="50"/>
      <c r="B93" s="14"/>
      <c r="C93" s="14"/>
      <c r="D93" s="14"/>
      <c r="E93" s="14"/>
      <c r="F93" s="104"/>
      <c r="G93" s="14"/>
      <c r="H93" s="14"/>
    </row>
    <row r="94" spans="1:8" ht="12.75">
      <c r="A94" s="50"/>
      <c r="B94" s="14"/>
      <c r="C94" s="14"/>
      <c r="D94" s="14"/>
      <c r="E94" s="14"/>
      <c r="F94" s="104"/>
      <c r="G94" s="14"/>
      <c r="H94" s="14"/>
    </row>
    <row r="95" spans="1:8" ht="12.75">
      <c r="A95" s="50"/>
      <c r="B95" s="14"/>
      <c r="C95" s="14"/>
      <c r="D95" s="14"/>
      <c r="E95" s="14"/>
      <c r="F95" s="104"/>
      <c r="G95" s="14"/>
      <c r="H95" s="14"/>
    </row>
    <row r="96" spans="1:8" ht="12.75">
      <c r="A96" s="50"/>
      <c r="B96" s="14"/>
      <c r="C96" s="14"/>
      <c r="D96" s="14"/>
      <c r="E96" s="14"/>
      <c r="F96" s="104"/>
      <c r="G96" s="14"/>
      <c r="H96" s="14"/>
    </row>
    <row r="97" spans="1:8" ht="12.75">
      <c r="A97" s="50"/>
      <c r="B97" s="14"/>
      <c r="C97" s="14"/>
      <c r="D97" s="14"/>
      <c r="E97" s="14"/>
      <c r="F97" s="104"/>
      <c r="G97" s="14"/>
      <c r="H97" s="14"/>
    </row>
    <row r="98" spans="1:8" ht="12.75">
      <c r="A98" s="50"/>
      <c r="B98" s="14"/>
      <c r="C98" s="14"/>
      <c r="D98" s="14"/>
      <c r="E98" s="14"/>
      <c r="F98" s="104"/>
      <c r="G98" s="14"/>
      <c r="H98" s="14"/>
    </row>
    <row r="99" spans="1:8" ht="12.75">
      <c r="A99" s="50"/>
      <c r="B99" s="14"/>
      <c r="C99" s="14"/>
      <c r="D99" s="14"/>
      <c r="E99" s="14"/>
      <c r="F99" s="104"/>
      <c r="G99" s="14"/>
      <c r="H99" s="14"/>
    </row>
    <row r="100" spans="1:8" ht="12.75">
      <c r="A100" s="50"/>
      <c r="B100" s="14"/>
      <c r="C100" s="14"/>
      <c r="D100" s="14"/>
      <c r="E100" s="14"/>
      <c r="F100" s="104"/>
      <c r="G100" s="14"/>
      <c r="H100" s="14"/>
    </row>
    <row r="101" spans="1:8" ht="12.75">
      <c r="A101" s="50"/>
      <c r="B101" s="14"/>
      <c r="C101" s="14"/>
      <c r="D101" s="14"/>
      <c r="E101" s="14"/>
      <c r="F101" s="104"/>
      <c r="G101" s="14"/>
      <c r="H101" s="14"/>
    </row>
    <row r="102" spans="1:8" ht="12.75">
      <c r="A102" s="50"/>
      <c r="B102" s="14"/>
      <c r="C102" s="14"/>
      <c r="D102" s="14"/>
      <c r="E102" s="14"/>
      <c r="F102" s="104"/>
      <c r="G102" s="14"/>
      <c r="H102" s="14"/>
    </row>
    <row r="103" spans="1:8" ht="12.75">
      <c r="A103" s="50"/>
      <c r="B103" s="14"/>
      <c r="C103" s="14"/>
      <c r="D103" s="14"/>
      <c r="E103" s="14"/>
      <c r="F103" s="104"/>
      <c r="G103" s="14"/>
      <c r="H103" s="14"/>
    </row>
    <row r="104" spans="1:8" ht="12.75">
      <c r="A104" s="50"/>
      <c r="B104" s="14"/>
      <c r="C104" s="14"/>
      <c r="D104" s="14"/>
      <c r="E104" s="14"/>
      <c r="F104" s="104"/>
      <c r="G104" s="14"/>
      <c r="H104" s="14"/>
    </row>
    <row r="105" spans="1:8" ht="12.75">
      <c r="A105" s="50"/>
      <c r="B105" s="14"/>
      <c r="C105" s="14"/>
      <c r="D105" s="14"/>
      <c r="E105" s="14"/>
      <c r="F105" s="104"/>
      <c r="G105" s="14"/>
      <c r="H105" s="14"/>
    </row>
    <row r="106" spans="1:8" ht="12.75">
      <c r="A106" s="50"/>
      <c r="B106" s="14"/>
      <c r="C106" s="14"/>
      <c r="D106" s="14"/>
      <c r="E106" s="14"/>
      <c r="F106" s="104"/>
      <c r="G106" s="14"/>
      <c r="H106" s="14"/>
    </row>
    <row r="107" spans="1:8" ht="12.75">
      <c r="A107" s="50"/>
      <c r="B107" s="14"/>
      <c r="C107" s="14"/>
      <c r="D107" s="14"/>
      <c r="E107" s="14"/>
      <c r="F107" s="14"/>
      <c r="G107" s="14"/>
      <c r="H107" s="14"/>
    </row>
    <row r="108" spans="1:8" ht="12.75">
      <c r="A108" s="50"/>
      <c r="B108" s="14"/>
      <c r="C108" s="14"/>
      <c r="D108" s="14"/>
      <c r="E108" s="14"/>
      <c r="F108" s="14"/>
      <c r="G108" s="14"/>
      <c r="H108" s="14"/>
    </row>
    <row r="109" spans="1:8" ht="12.75">
      <c r="A109" s="50"/>
      <c r="B109" s="14"/>
      <c r="C109" s="14"/>
      <c r="D109" s="14"/>
      <c r="E109" s="14"/>
      <c r="F109" s="14"/>
      <c r="G109" s="14"/>
      <c r="H109" s="14"/>
    </row>
    <row r="110" spans="1:8" ht="12.75">
      <c r="A110" s="50"/>
      <c r="B110" s="14"/>
      <c r="C110" s="14"/>
      <c r="D110" s="14"/>
      <c r="E110" s="14"/>
      <c r="F110" s="14"/>
      <c r="G110" s="14"/>
      <c r="H110" s="14"/>
    </row>
    <row r="111" spans="1:8" ht="12.75">
      <c r="A111" s="50"/>
      <c r="B111" s="14"/>
      <c r="C111" s="14"/>
      <c r="D111" s="14"/>
      <c r="E111" s="14"/>
      <c r="F111" s="14"/>
      <c r="G111" s="14"/>
      <c r="H111" s="14"/>
    </row>
    <row r="112" spans="1:8" ht="12.75">
      <c r="A112" s="50"/>
      <c r="B112" s="14"/>
      <c r="C112" s="14"/>
      <c r="D112" s="14"/>
      <c r="E112" s="14"/>
      <c r="F112" s="14"/>
      <c r="G112" s="14"/>
      <c r="H112" s="14"/>
    </row>
    <row r="113" spans="1:8" ht="12.75">
      <c r="A113" s="50"/>
      <c r="B113" s="14"/>
      <c r="C113" s="14"/>
      <c r="D113" s="14"/>
      <c r="E113" s="14"/>
      <c r="F113" s="14"/>
      <c r="G113" s="14"/>
      <c r="H113" s="14"/>
    </row>
    <row r="114" spans="1:8" ht="12.75">
      <c r="A114" s="50"/>
      <c r="B114" s="14"/>
      <c r="C114" s="14"/>
      <c r="D114" s="14"/>
      <c r="E114" s="14"/>
      <c r="F114" s="14"/>
      <c r="G114" s="14"/>
      <c r="H114" s="14"/>
    </row>
    <row r="115" spans="1:8" ht="12.75">
      <c r="A115" s="50"/>
      <c r="B115" s="14"/>
      <c r="C115" s="14"/>
      <c r="D115" s="14"/>
      <c r="E115" s="14"/>
      <c r="F115" s="14"/>
      <c r="G115" s="14"/>
      <c r="H115" s="14"/>
    </row>
    <row r="116" spans="1:8" ht="12.75">
      <c r="A116" s="50"/>
      <c r="B116" s="14"/>
      <c r="C116" s="14"/>
      <c r="D116" s="14"/>
      <c r="E116" s="14"/>
      <c r="F116" s="14"/>
      <c r="G116" s="14"/>
      <c r="H116" s="14"/>
    </row>
    <row r="117" spans="1:8" ht="12.75">
      <c r="A117" s="50"/>
      <c r="B117" s="14"/>
      <c r="C117" s="14"/>
      <c r="D117" s="14"/>
      <c r="E117" s="14"/>
      <c r="F117" s="14"/>
      <c r="G117" s="14"/>
      <c r="H117" s="14"/>
    </row>
    <row r="118" spans="1:8" ht="12.75">
      <c r="A118" s="50"/>
      <c r="B118" s="14"/>
      <c r="C118" s="14"/>
      <c r="D118" s="14"/>
      <c r="E118" s="14"/>
      <c r="F118" s="14"/>
      <c r="G118" s="14"/>
      <c r="H118" s="14"/>
    </row>
    <row r="119" spans="1:8" ht="12.75">
      <c r="A119" s="50"/>
      <c r="B119" s="14"/>
      <c r="C119" s="14"/>
      <c r="D119" s="14"/>
      <c r="E119" s="14"/>
      <c r="F119" s="14"/>
      <c r="G119" s="14"/>
      <c r="H119" s="14"/>
    </row>
    <row r="120" spans="1:8" ht="12.75">
      <c r="A120" s="50"/>
      <c r="B120" s="14"/>
      <c r="C120" s="14"/>
      <c r="D120" s="14"/>
      <c r="E120" s="14"/>
      <c r="F120" s="14"/>
      <c r="G120" s="14"/>
      <c r="H120" s="14"/>
    </row>
    <row r="121" spans="1:8" ht="12.75">
      <c r="A121" s="50"/>
      <c r="B121" s="14"/>
      <c r="C121" s="14"/>
      <c r="D121" s="14"/>
      <c r="E121" s="14"/>
      <c r="F121" s="14"/>
      <c r="G121" s="14"/>
      <c r="H121" s="14"/>
    </row>
    <row r="122" spans="1:8" ht="12.75">
      <c r="A122" s="50"/>
      <c r="B122" s="14"/>
      <c r="C122" s="14"/>
      <c r="D122" s="14"/>
      <c r="E122" s="14"/>
      <c r="F122" s="14"/>
      <c r="G122" s="14"/>
      <c r="H122" s="14"/>
    </row>
    <row r="123" spans="1:8" ht="12.75">
      <c r="A123" s="50"/>
      <c r="B123" s="14"/>
      <c r="C123" s="14"/>
      <c r="D123" s="14"/>
      <c r="E123" s="14"/>
      <c r="F123" s="14"/>
      <c r="G123" s="14"/>
      <c r="H123" s="14"/>
    </row>
    <row r="124" spans="1:8" ht="12.75">
      <c r="A124" s="50"/>
      <c r="B124" s="14"/>
      <c r="C124" s="14"/>
      <c r="D124" s="14"/>
      <c r="E124" s="14"/>
      <c r="F124" s="14"/>
      <c r="G124" s="14"/>
      <c r="H124" s="14"/>
    </row>
    <row r="125" spans="1:8" ht="12.75">
      <c r="A125" s="50"/>
      <c r="B125" s="14"/>
      <c r="C125" s="14"/>
      <c r="D125" s="14"/>
      <c r="E125" s="14"/>
      <c r="F125" s="14"/>
      <c r="G125" s="14"/>
      <c r="H125" s="14"/>
    </row>
    <row r="126" spans="1:8" ht="12.75">
      <c r="A126" s="50"/>
      <c r="B126" s="14"/>
      <c r="C126" s="14"/>
      <c r="D126" s="14"/>
      <c r="E126" s="14"/>
      <c r="F126" s="14"/>
      <c r="G126" s="14"/>
      <c r="H126" s="14"/>
    </row>
    <row r="127" spans="1:8" ht="12.75">
      <c r="A127" s="50"/>
      <c r="B127" s="14"/>
      <c r="C127" s="14"/>
      <c r="D127" s="14"/>
      <c r="E127" s="14"/>
      <c r="F127" s="14"/>
      <c r="G127" s="14"/>
      <c r="H127" s="14"/>
    </row>
    <row r="128" spans="1:8" ht="12.75">
      <c r="A128" s="50"/>
      <c r="B128" s="14"/>
      <c r="C128" s="14"/>
      <c r="D128" s="14"/>
      <c r="E128" s="14"/>
      <c r="F128" s="14"/>
      <c r="G128" s="14"/>
      <c r="H128" s="14"/>
    </row>
    <row r="129" spans="1:8" ht="12.75">
      <c r="A129" s="50"/>
      <c r="B129" s="14"/>
      <c r="C129" s="14"/>
      <c r="D129" s="14"/>
      <c r="E129" s="14"/>
      <c r="F129" s="14"/>
      <c r="G129" s="14"/>
      <c r="H129" s="14"/>
    </row>
    <row r="130" spans="1:8" ht="12.75">
      <c r="A130" s="50"/>
      <c r="B130" s="14"/>
      <c r="C130" s="14"/>
      <c r="D130" s="14"/>
      <c r="E130" s="14"/>
      <c r="F130" s="14"/>
      <c r="G130" s="14"/>
      <c r="H130" s="14"/>
    </row>
    <row r="131" spans="1:8" ht="12.75">
      <c r="A131" s="50"/>
      <c r="B131" s="14"/>
      <c r="C131" s="14"/>
      <c r="D131" s="14"/>
      <c r="E131" s="14"/>
      <c r="F131" s="14"/>
      <c r="G131" s="14"/>
      <c r="H131" s="14"/>
    </row>
    <row r="132" spans="1:8" ht="12.75">
      <c r="A132" s="50"/>
      <c r="B132" s="14"/>
      <c r="C132" s="14"/>
      <c r="D132" s="14"/>
      <c r="E132" s="14"/>
      <c r="F132" s="14"/>
      <c r="G132" s="14"/>
      <c r="H132" s="14"/>
    </row>
    <row r="133" spans="1:8" ht="12.75">
      <c r="A133" s="50"/>
      <c r="B133" s="14"/>
      <c r="C133" s="14"/>
      <c r="D133" s="14"/>
      <c r="E133" s="14"/>
      <c r="F133" s="14"/>
      <c r="G133" s="14"/>
      <c r="H133" s="14"/>
    </row>
    <row r="134" spans="1:8" ht="12.75">
      <c r="A134" s="50"/>
      <c r="B134" s="14"/>
      <c r="C134" s="14"/>
      <c r="D134" s="14"/>
      <c r="E134" s="14"/>
      <c r="F134" s="14"/>
      <c r="G134" s="14"/>
      <c r="H134" s="14"/>
    </row>
    <row r="135" spans="1:8" ht="12.75">
      <c r="A135" s="50"/>
      <c r="B135" s="14"/>
      <c r="C135" s="14"/>
      <c r="D135" s="14"/>
      <c r="E135" s="14"/>
      <c r="F135" s="14"/>
      <c r="G135" s="14"/>
      <c r="H135" s="14"/>
    </row>
    <row r="136" spans="1:8" ht="12.75">
      <c r="A136" s="50"/>
      <c r="B136" s="14"/>
      <c r="C136" s="14"/>
      <c r="D136" s="14"/>
      <c r="E136" s="14"/>
      <c r="F136" s="14"/>
      <c r="G136" s="14"/>
      <c r="H136" s="14"/>
    </row>
    <row r="137" spans="1:8" ht="12.75">
      <c r="A137" s="50"/>
      <c r="B137" s="14"/>
      <c r="C137" s="14"/>
      <c r="D137" s="14"/>
      <c r="E137" s="14"/>
      <c r="F137" s="14"/>
      <c r="G137" s="14"/>
      <c r="H137" s="14"/>
    </row>
    <row r="138" spans="1:8" ht="12.75">
      <c r="A138" s="50"/>
      <c r="B138" s="14"/>
      <c r="C138" s="14"/>
      <c r="D138" s="14"/>
      <c r="E138" s="14"/>
      <c r="F138" s="14"/>
      <c r="G138" s="14"/>
      <c r="H138" s="14"/>
    </row>
    <row r="139" spans="1:8" ht="12.75">
      <c r="A139" s="50"/>
      <c r="B139" s="14"/>
      <c r="C139" s="14"/>
      <c r="D139" s="14"/>
      <c r="E139" s="14"/>
      <c r="F139" s="14"/>
      <c r="G139" s="14"/>
      <c r="H139" s="14"/>
    </row>
    <row r="140" spans="1:8" ht="12.75">
      <c r="A140" s="50"/>
      <c r="B140" s="14"/>
      <c r="C140" s="14"/>
      <c r="D140" s="14"/>
      <c r="E140" s="14"/>
      <c r="F140" s="14"/>
      <c r="G140" s="14"/>
      <c r="H140" s="14"/>
    </row>
    <row r="141" spans="1:8" ht="12.75">
      <c r="A141" s="50"/>
      <c r="B141" s="14"/>
      <c r="C141" s="14"/>
      <c r="D141" s="14"/>
      <c r="E141" s="14"/>
      <c r="F141" s="14"/>
      <c r="G141" s="14"/>
      <c r="H141" s="14"/>
    </row>
    <row r="142" spans="1:8" ht="12.75">
      <c r="A142" s="50"/>
      <c r="B142" s="14"/>
      <c r="C142" s="14"/>
      <c r="D142" s="14"/>
      <c r="E142" s="14"/>
      <c r="F142" s="14"/>
      <c r="G142" s="14"/>
      <c r="H142" s="14"/>
    </row>
    <row r="143" spans="1:8" ht="12.75">
      <c r="A143" s="50"/>
      <c r="B143" s="14"/>
      <c r="C143" s="14"/>
      <c r="D143" s="14"/>
      <c r="E143" s="14"/>
      <c r="F143" s="14"/>
      <c r="G143" s="14"/>
      <c r="H143" s="14"/>
    </row>
    <row r="144" spans="1:8" ht="12.75">
      <c r="A144" s="50"/>
      <c r="B144" s="14"/>
      <c r="C144" s="14"/>
      <c r="D144" s="14"/>
      <c r="E144" s="14"/>
      <c r="F144" s="14"/>
      <c r="G144" s="14"/>
      <c r="H144" s="14"/>
    </row>
    <row r="145" spans="1:8" ht="12.75">
      <c r="A145" s="50"/>
      <c r="B145" s="14"/>
      <c r="C145" s="14"/>
      <c r="D145" s="14"/>
      <c r="E145" s="14"/>
      <c r="F145" s="14"/>
      <c r="G145" s="14"/>
      <c r="H145" s="14"/>
    </row>
    <row r="146" spans="1:8" ht="12.75">
      <c r="A146" s="50"/>
      <c r="B146" s="14"/>
      <c r="C146" s="14"/>
      <c r="D146" s="14"/>
      <c r="E146" s="14"/>
      <c r="F146" s="14"/>
      <c r="G146" s="14"/>
      <c r="H146" s="14"/>
    </row>
    <row r="147" spans="1:8" ht="12.75">
      <c r="A147" s="50"/>
      <c r="B147" s="14"/>
      <c r="C147" s="14"/>
      <c r="D147" s="14"/>
      <c r="E147" s="14"/>
      <c r="F147" s="14"/>
      <c r="G147" s="14"/>
      <c r="H147" s="14"/>
    </row>
    <row r="148" spans="1:8" ht="12.75">
      <c r="A148" s="50"/>
      <c r="B148" s="14"/>
      <c r="C148" s="14"/>
      <c r="D148" s="14"/>
      <c r="E148" s="14"/>
      <c r="F148" s="14"/>
      <c r="G148" s="14"/>
      <c r="H148" s="14"/>
    </row>
    <row r="149" spans="1:8" ht="12.75">
      <c r="A149" s="50"/>
      <c r="B149" s="14"/>
      <c r="C149" s="14"/>
      <c r="D149" s="14"/>
      <c r="E149" s="14"/>
      <c r="F149" s="14"/>
      <c r="G149" s="14"/>
      <c r="H149" s="14"/>
    </row>
    <row r="150" spans="1:8" ht="12.75">
      <c r="A150" s="50"/>
      <c r="B150" s="14"/>
      <c r="C150" s="14"/>
      <c r="D150" s="14"/>
      <c r="E150" s="14"/>
      <c r="F150" s="14"/>
      <c r="G150" s="14"/>
      <c r="H150" s="14"/>
    </row>
    <row r="151" spans="1:8" ht="12.75">
      <c r="A151" s="50"/>
      <c r="B151" s="14"/>
      <c r="C151" s="14"/>
      <c r="D151" s="14"/>
      <c r="E151" s="14"/>
      <c r="F151" s="14"/>
      <c r="G151" s="14"/>
      <c r="H151" s="14"/>
    </row>
    <row r="152" spans="1:8" ht="12.75">
      <c r="A152" s="50"/>
      <c r="B152" s="14"/>
      <c r="C152" s="14"/>
      <c r="D152" s="14"/>
      <c r="E152" s="14"/>
      <c r="F152" s="14"/>
      <c r="G152" s="14"/>
      <c r="H152" s="14"/>
    </row>
    <row r="153" spans="1:8" ht="12.75">
      <c r="A153" s="50"/>
      <c r="B153" s="14"/>
      <c r="C153" s="14"/>
      <c r="D153" s="14"/>
      <c r="E153" s="14"/>
      <c r="F153" s="14"/>
      <c r="G153" s="14"/>
      <c r="H153" s="14"/>
    </row>
    <row r="154" spans="1:8" ht="12.75">
      <c r="A154" s="50"/>
      <c r="B154" s="14"/>
      <c r="C154" s="14"/>
      <c r="D154" s="14"/>
      <c r="E154" s="14"/>
      <c r="F154" s="14"/>
      <c r="G154" s="14"/>
      <c r="H154" s="14"/>
    </row>
    <row r="155" spans="1:8" ht="12.75">
      <c r="A155" s="50"/>
      <c r="B155" s="14"/>
      <c r="C155" s="14"/>
      <c r="D155" s="14"/>
      <c r="E155" s="14"/>
      <c r="F155" s="14"/>
      <c r="G155" s="14"/>
      <c r="H155" s="14"/>
    </row>
    <row r="156" spans="1:8" ht="12.75">
      <c r="A156" s="50"/>
      <c r="B156" s="14"/>
      <c r="C156" s="14"/>
      <c r="D156" s="14"/>
      <c r="E156" s="14"/>
      <c r="F156" s="14"/>
      <c r="G156" s="14"/>
      <c r="H156" s="14"/>
    </row>
    <row r="157" spans="1:8" ht="12.75">
      <c r="A157" s="50"/>
      <c r="B157" s="14"/>
      <c r="C157" s="14"/>
      <c r="D157" s="14"/>
      <c r="E157" s="14"/>
      <c r="F157" s="14"/>
      <c r="G157" s="14"/>
      <c r="H157" s="14"/>
    </row>
    <row r="158" spans="1:8" ht="12.75">
      <c r="A158" s="50"/>
      <c r="B158" s="14"/>
      <c r="C158" s="14"/>
      <c r="D158" s="14"/>
      <c r="E158" s="14"/>
      <c r="F158" s="14"/>
      <c r="G158" s="14"/>
      <c r="H158" s="14"/>
    </row>
    <row r="159" spans="1:8" ht="12.75">
      <c r="A159" s="50"/>
      <c r="B159" s="14"/>
      <c r="C159" s="14"/>
      <c r="D159" s="14"/>
      <c r="E159" s="14"/>
      <c r="F159" s="14"/>
      <c r="G159" s="14"/>
      <c r="H159" s="14"/>
    </row>
    <row r="160" spans="1:8" ht="12.75">
      <c r="A160" s="50"/>
      <c r="B160" s="14"/>
      <c r="C160" s="14"/>
      <c r="D160" s="14"/>
      <c r="E160" s="14"/>
      <c r="F160" s="14"/>
      <c r="G160" s="14"/>
      <c r="H160" s="14"/>
    </row>
    <row r="161" spans="1:8" ht="12.75">
      <c r="A161" s="50"/>
      <c r="B161" s="14"/>
      <c r="C161" s="14"/>
      <c r="D161" s="14"/>
      <c r="E161" s="14"/>
      <c r="F161" s="14"/>
      <c r="G161" s="14"/>
      <c r="H161" s="14"/>
    </row>
    <row r="162" spans="1:8" ht="12.75">
      <c r="A162" s="50"/>
      <c r="B162" s="14"/>
      <c r="C162" s="14"/>
      <c r="D162" s="14"/>
      <c r="E162" s="14"/>
      <c r="F162" s="14"/>
      <c r="G162" s="14"/>
      <c r="H162" s="14"/>
    </row>
    <row r="163" spans="1:8" ht="12.75">
      <c r="A163" s="50"/>
      <c r="B163" s="14"/>
      <c r="C163" s="14"/>
      <c r="D163" s="14"/>
      <c r="E163" s="14"/>
      <c r="F163" s="14"/>
      <c r="G163" s="14"/>
      <c r="H163" s="14"/>
    </row>
    <row r="164" spans="1:8" ht="12.75">
      <c r="A164" s="50"/>
      <c r="B164" s="14"/>
      <c r="C164" s="14"/>
      <c r="D164" s="14"/>
      <c r="E164" s="14"/>
      <c r="F164" s="14"/>
      <c r="G164" s="14"/>
      <c r="H164" s="14"/>
    </row>
    <row r="165" spans="1:8" ht="12.75">
      <c r="A165" s="50"/>
      <c r="B165" s="14"/>
      <c r="C165" s="14"/>
      <c r="D165" s="14"/>
      <c r="E165" s="14"/>
      <c r="F165" s="14"/>
      <c r="G165" s="14"/>
      <c r="H165" s="14"/>
    </row>
    <row r="166" spans="1:8" ht="12.75">
      <c r="A166" s="50"/>
      <c r="B166" s="14"/>
      <c r="C166" s="14"/>
      <c r="D166" s="14"/>
      <c r="E166" s="14"/>
      <c r="F166" s="14"/>
      <c r="G166" s="14"/>
      <c r="H166" s="14"/>
    </row>
    <row r="167" spans="1:8" ht="12.75">
      <c r="A167" s="50"/>
      <c r="B167" s="14"/>
      <c r="C167" s="14"/>
      <c r="D167" s="14"/>
      <c r="E167" s="14"/>
      <c r="F167" s="14"/>
      <c r="G167" s="14"/>
      <c r="H167" s="14"/>
    </row>
    <row r="168" spans="1:8" ht="12.75">
      <c r="A168" s="50"/>
      <c r="B168" s="14"/>
      <c r="C168" s="14"/>
      <c r="D168" s="14"/>
      <c r="E168" s="14"/>
      <c r="F168" s="14"/>
      <c r="G168" s="14"/>
      <c r="H168" s="14"/>
    </row>
    <row r="169" spans="1:8" ht="12.75">
      <c r="A169" s="50"/>
      <c r="B169" s="14"/>
      <c r="C169" s="14"/>
      <c r="D169" s="14"/>
      <c r="E169" s="14"/>
      <c r="F169" s="14"/>
      <c r="G169" s="14"/>
      <c r="H169" s="14"/>
    </row>
    <row r="170" spans="1:8" ht="12.75">
      <c r="A170" s="50"/>
      <c r="B170" s="14"/>
      <c r="C170" s="14"/>
      <c r="D170" s="14"/>
      <c r="E170" s="14"/>
      <c r="F170" s="14"/>
      <c r="G170" s="14"/>
      <c r="H170" s="14"/>
    </row>
    <row r="171" spans="1:8" ht="12.75">
      <c r="A171" s="50"/>
      <c r="B171" s="14"/>
      <c r="C171" s="14"/>
      <c r="D171" s="14"/>
      <c r="E171" s="14"/>
      <c r="F171" s="14"/>
      <c r="G171" s="14"/>
      <c r="H171" s="14"/>
    </row>
    <row r="172" spans="1:8" ht="12.75">
      <c r="A172" s="50"/>
      <c r="B172" s="14"/>
      <c r="C172" s="14"/>
      <c r="D172" s="14"/>
      <c r="E172" s="14"/>
      <c r="F172" s="14"/>
      <c r="G172" s="14"/>
      <c r="H172" s="14"/>
    </row>
    <row r="173" spans="1:8" ht="12.75">
      <c r="A173" s="50"/>
      <c r="B173" s="14"/>
      <c r="C173" s="14"/>
      <c r="D173" s="14"/>
      <c r="E173" s="14"/>
      <c r="F173" s="14"/>
      <c r="G173" s="14"/>
      <c r="H173" s="14"/>
    </row>
    <row r="174" spans="1:8" ht="12.75">
      <c r="A174" s="50"/>
      <c r="B174" s="14"/>
      <c r="C174" s="14"/>
      <c r="D174" s="14"/>
      <c r="E174" s="14"/>
      <c r="F174" s="14"/>
      <c r="G174" s="14"/>
      <c r="H174" s="14"/>
    </row>
    <row r="175" spans="1:8" ht="12.75">
      <c r="A175" s="50"/>
      <c r="B175" s="14"/>
      <c r="C175" s="14"/>
      <c r="D175" s="14"/>
      <c r="E175" s="14"/>
      <c r="F175" s="14"/>
      <c r="G175" s="14"/>
      <c r="H175" s="14"/>
    </row>
    <row r="176" spans="1:8" ht="12.75">
      <c r="A176" s="50"/>
      <c r="B176" s="14"/>
      <c r="C176" s="14"/>
      <c r="D176" s="14"/>
      <c r="E176" s="14"/>
      <c r="F176" s="14"/>
      <c r="G176" s="14"/>
      <c r="H176" s="14"/>
    </row>
    <row r="177" spans="1:8" ht="12.75">
      <c r="A177" s="50"/>
      <c r="B177" s="14"/>
      <c r="C177" s="14"/>
      <c r="D177" s="14"/>
      <c r="E177" s="14"/>
      <c r="F177" s="14"/>
      <c r="G177" s="14"/>
      <c r="H177" s="14"/>
    </row>
    <row r="178" spans="1:8" ht="12.75">
      <c r="A178" s="50"/>
      <c r="B178" s="14"/>
      <c r="C178" s="14"/>
      <c r="D178" s="14"/>
      <c r="E178" s="14"/>
      <c r="F178" s="14"/>
      <c r="G178" s="14"/>
      <c r="H178" s="14"/>
    </row>
    <row r="179" spans="1:8" ht="12.75">
      <c r="A179" s="50"/>
      <c r="B179" s="14"/>
      <c r="C179" s="14"/>
      <c r="D179" s="14"/>
      <c r="E179" s="14"/>
      <c r="F179" s="14"/>
      <c r="G179" s="14"/>
      <c r="H179" s="14"/>
    </row>
    <row r="180" spans="1:8" ht="12.75">
      <c r="A180" s="50"/>
      <c r="B180" s="14"/>
      <c r="C180" s="14"/>
      <c r="D180" s="14"/>
      <c r="E180" s="14"/>
      <c r="F180" s="14"/>
      <c r="G180" s="14"/>
      <c r="H180" s="14"/>
    </row>
    <row r="181" spans="1:8" ht="12.75">
      <c r="A181" s="50"/>
      <c r="B181" s="14"/>
      <c r="C181" s="14"/>
      <c r="D181" s="14"/>
      <c r="E181" s="14"/>
      <c r="F181" s="14"/>
      <c r="G181" s="14"/>
      <c r="H181" s="14"/>
    </row>
    <row r="182" spans="1:8" ht="12.75">
      <c r="A182" s="50"/>
      <c r="B182" s="14"/>
      <c r="C182" s="14"/>
      <c r="D182" s="14"/>
      <c r="E182" s="14"/>
      <c r="F182" s="14"/>
      <c r="G182" s="14"/>
      <c r="H182" s="14"/>
    </row>
    <row r="183" spans="1:8" ht="12.75">
      <c r="A183" s="50"/>
      <c r="B183" s="14"/>
      <c r="C183" s="14"/>
      <c r="D183" s="14"/>
      <c r="E183" s="14"/>
      <c r="F183" s="14"/>
      <c r="G183" s="14"/>
      <c r="H183" s="14"/>
    </row>
    <row r="184" spans="1:8" ht="12.75">
      <c r="A184" s="50"/>
      <c r="B184" s="14"/>
      <c r="C184" s="14"/>
      <c r="D184" s="14"/>
      <c r="E184" s="14"/>
      <c r="F184" s="14"/>
      <c r="G184" s="14"/>
      <c r="H184" s="14"/>
    </row>
    <row r="185" spans="1:8" ht="12.75">
      <c r="A185" s="50"/>
      <c r="B185" s="14"/>
      <c r="C185" s="14"/>
      <c r="D185" s="14"/>
      <c r="E185" s="14"/>
      <c r="F185" s="14"/>
      <c r="G185" s="14"/>
      <c r="H185" s="14"/>
    </row>
    <row r="186" spans="1:8" ht="12.75">
      <c r="A186" s="50"/>
      <c r="B186" s="14"/>
      <c r="C186" s="14"/>
      <c r="D186" s="14"/>
      <c r="E186" s="14"/>
      <c r="F186" s="14"/>
      <c r="G186" s="14"/>
      <c r="H186" s="14"/>
    </row>
    <row r="187" spans="1:8" ht="12.75">
      <c r="A187" s="50"/>
      <c r="B187" s="14"/>
      <c r="C187" s="14"/>
      <c r="D187" s="14"/>
      <c r="E187" s="14"/>
      <c r="F187" s="14"/>
      <c r="G187" s="14"/>
      <c r="H187" s="14"/>
    </row>
    <row r="188" spans="1:8" ht="12.75">
      <c r="A188" s="50"/>
      <c r="B188" s="14"/>
      <c r="C188" s="14"/>
      <c r="D188" s="14"/>
      <c r="E188" s="14"/>
      <c r="F188" s="14"/>
      <c r="G188" s="14"/>
      <c r="H188" s="14"/>
    </row>
    <row r="189" spans="1:8" ht="12.75">
      <c r="A189" s="50"/>
      <c r="B189" s="14"/>
      <c r="C189" s="14"/>
      <c r="D189" s="14"/>
      <c r="E189" s="14"/>
      <c r="F189" s="14"/>
      <c r="G189" s="14"/>
      <c r="H189" s="14"/>
    </row>
    <row r="190" spans="1:8" ht="12.75">
      <c r="A190" s="50"/>
      <c r="B190" s="14"/>
      <c r="C190" s="14"/>
      <c r="D190" s="14"/>
      <c r="E190" s="14"/>
      <c r="F190" s="14"/>
      <c r="G190" s="14"/>
      <c r="H190" s="14"/>
    </row>
    <row r="191" spans="1:8" ht="12.75">
      <c r="A191" s="50"/>
      <c r="B191" s="14"/>
      <c r="C191" s="14"/>
      <c r="D191" s="14"/>
      <c r="E191" s="14"/>
      <c r="F191" s="14"/>
      <c r="G191" s="14"/>
      <c r="H191" s="14"/>
    </row>
    <row r="192" spans="1:8" ht="12.75">
      <c r="A192" s="50"/>
      <c r="B192" s="14"/>
      <c r="C192" s="14"/>
      <c r="D192" s="14"/>
      <c r="E192" s="14"/>
      <c r="F192" s="14"/>
      <c r="G192" s="14"/>
      <c r="H192" s="14"/>
    </row>
    <row r="193" spans="1:8" ht="12.75">
      <c r="A193" s="50"/>
      <c r="B193" s="14"/>
      <c r="C193" s="14"/>
      <c r="D193" s="14"/>
      <c r="E193" s="14"/>
      <c r="F193" s="14"/>
      <c r="G193" s="14"/>
      <c r="H193" s="14"/>
    </row>
    <row r="194" spans="1:8" ht="12.75">
      <c r="A194" s="50"/>
      <c r="B194" s="14"/>
      <c r="C194" s="14"/>
      <c r="D194" s="14"/>
      <c r="E194" s="14"/>
      <c r="F194" s="14"/>
      <c r="G194" s="14"/>
      <c r="H194" s="14"/>
    </row>
    <row r="195" spans="1:8" ht="12.75">
      <c r="A195" s="50"/>
      <c r="B195" s="14"/>
      <c r="C195" s="14"/>
      <c r="D195" s="14"/>
      <c r="E195" s="14"/>
      <c r="F195" s="14"/>
      <c r="G195" s="14"/>
      <c r="H195" s="14"/>
    </row>
    <row r="196" spans="1:8" ht="12.75">
      <c r="A196" s="50"/>
      <c r="B196" s="14"/>
      <c r="C196" s="14"/>
      <c r="D196" s="14"/>
      <c r="E196" s="14"/>
      <c r="F196" s="14"/>
      <c r="G196" s="14"/>
      <c r="H196" s="14"/>
    </row>
    <row r="197" spans="1:8" ht="12.75">
      <c r="A197" s="50"/>
      <c r="B197" s="14"/>
      <c r="C197" s="14"/>
      <c r="D197" s="14"/>
      <c r="E197" s="14"/>
      <c r="F197" s="14"/>
      <c r="G197" s="14"/>
      <c r="H197" s="14"/>
    </row>
    <row r="198" spans="1:8" ht="12.75">
      <c r="A198" s="50"/>
      <c r="B198" s="14"/>
      <c r="C198" s="14"/>
      <c r="D198" s="14"/>
      <c r="E198" s="14"/>
      <c r="F198" s="14"/>
      <c r="G198" s="14"/>
      <c r="H198" s="14"/>
    </row>
    <row r="199" spans="1:8" ht="12.75">
      <c r="A199" s="50"/>
      <c r="B199" s="14"/>
      <c r="C199" s="14"/>
      <c r="D199" s="14"/>
      <c r="E199" s="14"/>
      <c r="F199" s="14"/>
      <c r="G199" s="14"/>
      <c r="H199" s="14"/>
    </row>
    <row r="200" spans="1:8" ht="12.75">
      <c r="A200" s="50"/>
      <c r="B200" s="14"/>
      <c r="C200" s="14"/>
      <c r="D200" s="14"/>
      <c r="E200" s="14"/>
      <c r="F200" s="14"/>
      <c r="G200" s="14"/>
      <c r="H200" s="14"/>
    </row>
    <row r="201" spans="1:8" ht="12.75">
      <c r="A201" s="50"/>
      <c r="B201" s="14"/>
      <c r="C201" s="14"/>
      <c r="D201" s="14"/>
      <c r="E201" s="14"/>
      <c r="F201" s="14"/>
      <c r="G201" s="14"/>
      <c r="H201" s="14"/>
    </row>
    <row r="202" spans="1:8" ht="12.75">
      <c r="A202" s="50"/>
      <c r="B202" s="14"/>
      <c r="C202" s="14"/>
      <c r="D202" s="14"/>
      <c r="E202" s="14"/>
      <c r="F202" s="14"/>
      <c r="G202" s="14"/>
      <c r="H202" s="14"/>
    </row>
    <row r="203" spans="1:8" ht="12.75">
      <c r="A203" s="50"/>
      <c r="B203" s="14"/>
      <c r="C203" s="14"/>
      <c r="D203" s="14"/>
      <c r="E203" s="14"/>
      <c r="F203" s="14"/>
      <c r="G203" s="14"/>
      <c r="H203" s="14"/>
    </row>
    <row r="204" spans="1:8" ht="12.75">
      <c r="A204" s="50"/>
      <c r="B204" s="14"/>
      <c r="C204" s="14"/>
      <c r="D204" s="14"/>
      <c r="E204" s="14"/>
      <c r="F204" s="14"/>
      <c r="G204" s="14"/>
      <c r="H204" s="14"/>
    </row>
    <row r="205" spans="1:8" ht="12.75">
      <c r="A205" s="50"/>
      <c r="B205" s="14"/>
      <c r="C205" s="14"/>
      <c r="D205" s="14"/>
      <c r="E205" s="14"/>
      <c r="F205" s="14"/>
      <c r="G205" s="14"/>
      <c r="H205" s="14"/>
    </row>
    <row r="206" spans="1:8" ht="12.75">
      <c r="A206" s="50"/>
      <c r="B206" s="14"/>
      <c r="C206" s="14"/>
      <c r="D206" s="14"/>
      <c r="E206" s="14"/>
      <c r="F206" s="14"/>
      <c r="G206" s="14"/>
      <c r="H206" s="14"/>
    </row>
    <row r="207" spans="1:8" ht="12.75">
      <c r="A207" s="50"/>
      <c r="B207" s="14"/>
      <c r="C207" s="14"/>
      <c r="D207" s="14"/>
      <c r="E207" s="14"/>
      <c r="F207" s="14"/>
      <c r="G207" s="14"/>
      <c r="H207" s="14"/>
    </row>
    <row r="208" spans="1:8" ht="12.75">
      <c r="A208" s="50"/>
      <c r="B208" s="14"/>
      <c r="C208" s="14"/>
      <c r="D208" s="14"/>
      <c r="E208" s="14"/>
      <c r="F208" s="14"/>
      <c r="G208" s="14"/>
      <c r="H208" s="14"/>
    </row>
    <row r="209" spans="1:8" ht="12.75">
      <c r="A209" s="50"/>
      <c r="B209" s="14"/>
      <c r="C209" s="14"/>
      <c r="D209" s="14"/>
      <c r="E209" s="14"/>
      <c r="F209" s="14"/>
      <c r="G209" s="14"/>
      <c r="H209" s="14"/>
    </row>
    <row r="210" spans="1:8" ht="12.75">
      <c r="A210" s="50"/>
      <c r="B210" s="14"/>
      <c r="C210" s="14"/>
      <c r="D210" s="14"/>
      <c r="E210" s="14"/>
      <c r="F210" s="14"/>
      <c r="G210" s="14"/>
      <c r="H210" s="14"/>
    </row>
    <row r="211" spans="1:8" ht="12.75">
      <c r="A211" s="50"/>
      <c r="B211" s="14"/>
      <c r="C211" s="14"/>
      <c r="D211" s="14"/>
      <c r="E211" s="14"/>
      <c r="F211" s="14"/>
      <c r="G211" s="14"/>
      <c r="H211" s="14"/>
    </row>
    <row r="212" spans="1:8" ht="12.75">
      <c r="A212" s="50"/>
      <c r="B212" s="14"/>
      <c r="C212" s="14"/>
      <c r="D212" s="14"/>
      <c r="E212" s="14"/>
      <c r="F212" s="14"/>
      <c r="G212" s="14"/>
      <c r="H212" s="14"/>
    </row>
    <row r="213" spans="1:8" ht="12.75">
      <c r="A213" s="50"/>
      <c r="B213" s="14"/>
      <c r="C213" s="14"/>
      <c r="D213" s="14"/>
      <c r="E213" s="14"/>
      <c r="F213" s="14"/>
      <c r="G213" s="14"/>
      <c r="H213" s="14"/>
    </row>
    <row r="214" spans="1:8" ht="12.75">
      <c r="A214" s="50"/>
      <c r="B214" s="14"/>
      <c r="C214" s="14"/>
      <c r="D214" s="14"/>
      <c r="E214" s="14"/>
      <c r="F214" s="14"/>
      <c r="G214" s="14"/>
      <c r="H214" s="14"/>
    </row>
    <row r="215" spans="1:8" ht="12.75">
      <c r="A215" s="50"/>
      <c r="B215" s="14"/>
      <c r="C215" s="14"/>
      <c r="D215" s="14"/>
      <c r="E215" s="14"/>
      <c r="F215" s="14"/>
      <c r="G215" s="14"/>
      <c r="H215" s="14"/>
    </row>
    <row r="216" spans="1:8" ht="12.75">
      <c r="A216" s="50"/>
      <c r="B216" s="14"/>
      <c r="C216" s="14"/>
      <c r="D216" s="14"/>
      <c r="E216" s="14"/>
      <c r="F216" s="14"/>
      <c r="G216" s="14"/>
      <c r="H216" s="14"/>
    </row>
    <row r="217" spans="1:8" ht="12.75">
      <c r="A217" s="50"/>
      <c r="B217" s="14"/>
      <c r="C217" s="14"/>
      <c r="D217" s="14"/>
      <c r="E217" s="14"/>
      <c r="F217" s="14"/>
      <c r="G217" s="14"/>
      <c r="H217" s="14"/>
    </row>
    <row r="218" spans="1:8" ht="12.75">
      <c r="A218" s="50"/>
      <c r="B218" s="14"/>
      <c r="C218" s="14"/>
      <c r="D218" s="14"/>
      <c r="E218" s="14"/>
      <c r="F218" s="14"/>
      <c r="G218" s="14"/>
      <c r="H218" s="14"/>
    </row>
    <row r="219" spans="1:8" ht="12.75">
      <c r="A219" s="50"/>
      <c r="B219" s="14"/>
      <c r="C219" s="14"/>
      <c r="D219" s="14"/>
      <c r="E219" s="14"/>
      <c r="F219" s="14"/>
      <c r="G219" s="14"/>
      <c r="H219" s="14"/>
    </row>
    <row r="220" spans="1:8" ht="12.75">
      <c r="A220" s="50"/>
      <c r="B220" s="14"/>
      <c r="C220" s="14"/>
      <c r="D220" s="14"/>
      <c r="E220" s="14"/>
      <c r="F220" s="14"/>
      <c r="G220" s="14"/>
      <c r="H220" s="14"/>
    </row>
    <row r="221" spans="1:8" ht="12.75">
      <c r="A221" s="50"/>
      <c r="B221" s="14"/>
      <c r="C221" s="14"/>
      <c r="D221" s="14"/>
      <c r="E221" s="14"/>
      <c r="F221" s="14"/>
      <c r="G221" s="14"/>
      <c r="H221" s="14"/>
    </row>
    <row r="222" spans="1:8" ht="12.75">
      <c r="A222" s="50"/>
      <c r="B222" s="14"/>
      <c r="C222" s="14"/>
      <c r="D222" s="14"/>
      <c r="E222" s="14"/>
      <c r="F222" s="14"/>
      <c r="G222" s="14"/>
      <c r="H222" s="14"/>
    </row>
    <row r="223" spans="1:8" ht="12.75">
      <c r="A223" s="50"/>
      <c r="B223" s="14"/>
      <c r="C223" s="14"/>
      <c r="D223" s="14"/>
      <c r="E223" s="14"/>
      <c r="F223" s="14"/>
      <c r="G223" s="14"/>
      <c r="H223" s="14"/>
    </row>
    <row r="224" spans="1:8" ht="12.75">
      <c r="A224" s="50"/>
      <c r="B224" s="14"/>
      <c r="C224" s="14"/>
      <c r="D224" s="14"/>
      <c r="E224" s="14"/>
      <c r="F224" s="14"/>
      <c r="G224" s="14"/>
      <c r="H224" s="14"/>
    </row>
    <row r="225" spans="1:8" ht="12.75">
      <c r="A225" s="50"/>
      <c r="B225" s="14"/>
      <c r="C225" s="14"/>
      <c r="D225" s="14"/>
      <c r="E225" s="14"/>
      <c r="F225" s="14"/>
      <c r="G225" s="14"/>
      <c r="H225" s="14"/>
    </row>
    <row r="226" spans="1:8" ht="12.75">
      <c r="A226" s="50"/>
      <c r="B226" s="14"/>
      <c r="C226" s="14"/>
      <c r="D226" s="14"/>
      <c r="E226" s="14"/>
      <c r="F226" s="14"/>
      <c r="G226" s="14"/>
      <c r="H226" s="14"/>
    </row>
    <row r="227" spans="1:8" ht="12.75">
      <c r="A227" s="50"/>
      <c r="B227" s="14"/>
      <c r="C227" s="14"/>
      <c r="D227" s="14"/>
      <c r="E227" s="14"/>
      <c r="F227" s="14"/>
      <c r="G227" s="14"/>
      <c r="H227" s="14"/>
    </row>
    <row r="228" spans="1:8" ht="12.75">
      <c r="A228" s="50"/>
      <c r="B228" s="14"/>
      <c r="C228" s="14"/>
      <c r="D228" s="14"/>
      <c r="E228" s="14"/>
      <c r="F228" s="14"/>
      <c r="G228" s="14"/>
      <c r="H228" s="14"/>
    </row>
    <row r="229" spans="1:8" ht="12.75">
      <c r="A229" s="50"/>
      <c r="B229" s="14"/>
      <c r="C229" s="14"/>
      <c r="D229" s="14"/>
      <c r="E229" s="14"/>
      <c r="F229" s="14"/>
      <c r="G229" s="14"/>
      <c r="H229" s="14"/>
    </row>
    <row r="230" spans="1:8" ht="12.75">
      <c r="A230" s="50"/>
      <c r="B230" s="14"/>
      <c r="C230" s="14"/>
      <c r="D230" s="14"/>
      <c r="E230" s="14"/>
      <c r="F230" s="14"/>
      <c r="G230" s="14"/>
      <c r="H230" s="14"/>
    </row>
    <row r="231" spans="1:8" ht="12.75">
      <c r="A231" s="50"/>
      <c r="B231" s="14"/>
      <c r="C231" s="14"/>
      <c r="D231" s="14"/>
      <c r="E231" s="14"/>
      <c r="F231" s="14"/>
      <c r="G231" s="14"/>
      <c r="H231" s="14"/>
    </row>
    <row r="232" spans="1:8" ht="12.75">
      <c r="A232" s="50"/>
      <c r="B232" s="14"/>
      <c r="C232" s="14"/>
      <c r="D232" s="14"/>
      <c r="E232" s="14"/>
      <c r="F232" s="14"/>
      <c r="G232" s="14"/>
      <c r="H232" s="14"/>
    </row>
    <row r="233" spans="1:8" ht="12.75">
      <c r="A233" s="50"/>
      <c r="B233" s="14"/>
      <c r="C233" s="14"/>
      <c r="D233" s="14"/>
      <c r="E233" s="14"/>
      <c r="F233" s="14"/>
      <c r="G233" s="14"/>
      <c r="H233" s="14"/>
    </row>
    <row r="234" spans="1:8" ht="12.75">
      <c r="A234" s="50"/>
      <c r="B234" s="14"/>
      <c r="C234" s="14"/>
      <c r="D234" s="14"/>
      <c r="E234" s="14"/>
      <c r="F234" s="14"/>
      <c r="G234" s="14"/>
      <c r="H234" s="14"/>
    </row>
    <row r="235" spans="1:8" ht="12.75">
      <c r="A235" s="50"/>
      <c r="B235" s="14"/>
      <c r="C235" s="14"/>
      <c r="D235" s="14"/>
      <c r="E235" s="14"/>
      <c r="F235" s="14"/>
      <c r="G235" s="14"/>
      <c r="H235" s="14"/>
    </row>
    <row r="236" spans="1:8" ht="12.75">
      <c r="A236" s="50"/>
      <c r="B236" s="14"/>
      <c r="C236" s="14"/>
      <c r="D236" s="14"/>
      <c r="E236" s="14"/>
      <c r="F236" s="14"/>
      <c r="G236" s="14"/>
      <c r="H236" s="14"/>
    </row>
    <row r="237" spans="1:8" ht="12.75">
      <c r="A237" s="50"/>
      <c r="B237" s="14"/>
      <c r="C237" s="14"/>
      <c r="D237" s="14"/>
      <c r="E237" s="14"/>
      <c r="F237" s="14"/>
      <c r="G237" s="14"/>
      <c r="H237" s="14"/>
    </row>
    <row r="238" spans="1:8" ht="12.75">
      <c r="A238" s="50"/>
      <c r="B238" s="14"/>
      <c r="C238" s="14"/>
      <c r="D238" s="14"/>
      <c r="E238" s="14"/>
      <c r="F238" s="14"/>
      <c r="G238" s="14"/>
      <c r="H238" s="14"/>
    </row>
    <row r="239" spans="1:8" ht="12.75">
      <c r="A239" s="50"/>
      <c r="B239" s="14"/>
      <c r="C239" s="14"/>
      <c r="D239" s="14"/>
      <c r="E239" s="14"/>
      <c r="F239" s="14"/>
      <c r="G239" s="14"/>
      <c r="H239" s="14"/>
    </row>
  </sheetData>
  <sheetProtection/>
  <mergeCells count="8">
    <mergeCell ref="C22:D22"/>
    <mergeCell ref="C11:D11"/>
    <mergeCell ref="B5:D5"/>
    <mergeCell ref="C18:D18"/>
    <mergeCell ref="B9:D9"/>
    <mergeCell ref="B14:D14"/>
    <mergeCell ref="C12:D12"/>
    <mergeCell ref="C13:D1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spzoz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ksiegowosc</dc:creator>
  <cp:keywords/>
  <dc:description/>
  <cp:lastModifiedBy>User3232</cp:lastModifiedBy>
  <cp:lastPrinted>2018-08-22T10:09:57Z</cp:lastPrinted>
  <dcterms:created xsi:type="dcterms:W3CDTF">2000-06-26T13:26:24Z</dcterms:created>
  <dcterms:modified xsi:type="dcterms:W3CDTF">2018-10-02T09:46:09Z</dcterms:modified>
  <cp:category/>
  <cp:version/>
  <cp:contentType/>
  <cp:contentStatus/>
</cp:coreProperties>
</file>